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531" i="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</calcChain>
</file>

<file path=xl/sharedStrings.xml><?xml version="1.0" encoding="utf-8"?>
<sst xmlns="http://schemas.openxmlformats.org/spreadsheetml/2006/main" count="2647" uniqueCount="930">
  <si>
    <t>НОБД бойынша №27"Аққала" жалпы орта мектеп оқушыларының тізімі</t>
  </si>
  <si>
    <t>№</t>
  </si>
  <si>
    <t>ЖСН</t>
  </si>
  <si>
    <t>Жөні</t>
  </si>
  <si>
    <t>Аты</t>
  </si>
  <si>
    <t>Әкесінің аты</t>
  </si>
  <si>
    <t>Туған күні</t>
  </si>
  <si>
    <t>КОРГАНБЕКОВ</t>
  </si>
  <si>
    <t>УМИДЖАН</t>
  </si>
  <si>
    <t>КЕНЖАТАЙЕВИЧ</t>
  </si>
  <si>
    <t>11 сынып</t>
  </si>
  <si>
    <t>А</t>
  </si>
  <si>
    <t>МАККАМБАЕВ</t>
  </si>
  <si>
    <t>АБДУЛЛА</t>
  </si>
  <si>
    <t>ЖОРАБЕКОВИЧ</t>
  </si>
  <si>
    <t>БАХАДИРОВА</t>
  </si>
  <si>
    <t>ЖАСМИНА</t>
  </si>
  <si>
    <t>БАХТИЕРОВНА</t>
  </si>
  <si>
    <t>МИРЗАТАЕВ</t>
  </si>
  <si>
    <t>МАРДОН</t>
  </si>
  <si>
    <t>МУЗАФФАРОВИЧ</t>
  </si>
  <si>
    <t>АЗАМХАНОВА</t>
  </si>
  <si>
    <t>НАФИСАХАН</t>
  </si>
  <si>
    <t>АЗАМАТОВНА</t>
  </si>
  <si>
    <t>ДИНАРА</t>
  </si>
  <si>
    <t>АЗИМЖОНОВНА</t>
  </si>
  <si>
    <t>ИРСАЛИЕВА</t>
  </si>
  <si>
    <t>ОМИНА</t>
  </si>
  <si>
    <t>МАХМУДАЛИЕВНА</t>
  </si>
  <si>
    <t>КУВАШБЕКОВА</t>
  </si>
  <si>
    <t>ДУРДОНА</t>
  </si>
  <si>
    <t>ФУРКАТОВНА</t>
  </si>
  <si>
    <t>МЕХМАНТАЕВА</t>
  </si>
  <si>
    <t>НОЗИМА</t>
  </si>
  <si>
    <t>ФАРРУХОВНА</t>
  </si>
  <si>
    <t>НУРАЛИЕВА</t>
  </si>
  <si>
    <t>ШАХРУЗА</t>
  </si>
  <si>
    <t>УМАРАЛИЕВНА</t>
  </si>
  <si>
    <t>НУРИДДИНОВ</t>
  </si>
  <si>
    <t>МУХРИДДИН</t>
  </si>
  <si>
    <t>ХУСАНОВИЧ</t>
  </si>
  <si>
    <t>ХУДАЙБЕРГАНОВ</t>
  </si>
  <si>
    <t>САРДОРБЕК</t>
  </si>
  <si>
    <t>ГАНИШЕРОВИЧ</t>
  </si>
  <si>
    <t>ШЕРАЛИЕВА</t>
  </si>
  <si>
    <t>МУЯССАР</t>
  </si>
  <si>
    <t>АДИЛБЕКОВНА</t>
  </si>
  <si>
    <t>ЮЛДАШЕВ</t>
  </si>
  <si>
    <t>ДОНИЁР</t>
  </si>
  <si>
    <t>РУСТАМОВИЧ</t>
  </si>
  <si>
    <t>АНАРМАТОВА</t>
  </si>
  <si>
    <t>МЕХРИНИСА</t>
  </si>
  <si>
    <t>ИРИСДАВЛАТОВНА</t>
  </si>
  <si>
    <t>ИЛАШБЕКОВ</t>
  </si>
  <si>
    <t>ИСЛОМБЕК</t>
  </si>
  <si>
    <t>АНАРМАТОВИЧ</t>
  </si>
  <si>
    <t>Б</t>
  </si>
  <si>
    <t>ГУЛЯМОВА</t>
  </si>
  <si>
    <t>МУНИСА</t>
  </si>
  <si>
    <t>ШАМСИТДИНОВНА</t>
  </si>
  <si>
    <t>МАХАМАДОВ</t>
  </si>
  <si>
    <t>ХАСАН</t>
  </si>
  <si>
    <t>САИДНУРОВИЧ</t>
  </si>
  <si>
    <t>АНАРМЕТОВА</t>
  </si>
  <si>
    <t>ЗУХРА</t>
  </si>
  <si>
    <t>ХАЛМУРАДОВНА</t>
  </si>
  <si>
    <t>ФОТИМА</t>
  </si>
  <si>
    <t>ШАСАИТОВА</t>
  </si>
  <si>
    <t>КОМИЛА</t>
  </si>
  <si>
    <t>КУРВАНАЛИЕВНА</t>
  </si>
  <si>
    <t>ЮЛДАШБЕКОВА</t>
  </si>
  <si>
    <t>ХИЛОЛА</t>
  </si>
  <si>
    <t>РАВШАНБЕКОВНА</t>
  </si>
  <si>
    <t>КУРАЛБАЙЕВ</t>
  </si>
  <si>
    <t>БИРХОН</t>
  </si>
  <si>
    <t>УМАРОВИЧ</t>
  </si>
  <si>
    <t>ГУЛЮЗ</t>
  </si>
  <si>
    <t>АЙБЕКОВНА</t>
  </si>
  <si>
    <t>САДУЛЛАЕВА</t>
  </si>
  <si>
    <t>РАНО</t>
  </si>
  <si>
    <t>АДИЛОВНА</t>
  </si>
  <si>
    <t>МИРАХМАТОВ</t>
  </si>
  <si>
    <t>МАХМУДЖОН</t>
  </si>
  <si>
    <t>ТОЛКУНЖАНОВИЧ</t>
  </si>
  <si>
    <t>В</t>
  </si>
  <si>
    <t>АРЗИМАТОВ</t>
  </si>
  <si>
    <t>ЖАМШИДБЕК</t>
  </si>
  <si>
    <t>ЮСУФХАНОВИЧ</t>
  </si>
  <si>
    <t>БАРАТБЕКОВ</t>
  </si>
  <si>
    <t>БЕКЗОД</t>
  </si>
  <si>
    <t>ТОЛКИНОВИЧ</t>
  </si>
  <si>
    <t>АБДУРРАХМОН</t>
  </si>
  <si>
    <t>ХАЁТОВИЧ</t>
  </si>
  <si>
    <t>МЫҚТЫБЕК</t>
  </si>
  <si>
    <t>АСЫЛБЕК</t>
  </si>
  <si>
    <t>МҰСАБЕКҰЛЫ</t>
  </si>
  <si>
    <t>ХУСАН</t>
  </si>
  <si>
    <t>ИРИСТАЕВА</t>
  </si>
  <si>
    <t>РАЙХАНА</t>
  </si>
  <si>
    <t>СУЛТАНБЕКОВНА</t>
  </si>
  <si>
    <t>10 сынып</t>
  </si>
  <si>
    <t>АБДИГАПИРОВА</t>
  </si>
  <si>
    <t>ГУЛИРОЗА</t>
  </si>
  <si>
    <t>МУРОДИЛЛАЕВНА</t>
  </si>
  <si>
    <t>ИРСАЛИЕВ</t>
  </si>
  <si>
    <t>ЖАВЛАНБЕК</t>
  </si>
  <si>
    <t>КУРБАНАЛИЕВИЧ</t>
  </si>
  <si>
    <t>МАДАЛИЕВА</t>
  </si>
  <si>
    <t>ШОХИСТА</t>
  </si>
  <si>
    <t>ГУЛОМЖАНОВНА</t>
  </si>
  <si>
    <t>МАККАМБАЕВА</t>
  </si>
  <si>
    <t>АЗИЗА</t>
  </si>
  <si>
    <t>ШАМХАТБЕКОВНА</t>
  </si>
  <si>
    <t>МИРЗАКАРИМОВА</t>
  </si>
  <si>
    <t>НАЗИМА</t>
  </si>
  <si>
    <t>АБДУФАТТАХОВНА</t>
  </si>
  <si>
    <t>МУРАТБЕКОВ</t>
  </si>
  <si>
    <t>САНЖАР</t>
  </si>
  <si>
    <t>РАВШАНБЕКОВИЧ</t>
  </si>
  <si>
    <t>ТАЖИБЕКОВ</t>
  </si>
  <si>
    <t>МУЗАФФАР</t>
  </si>
  <si>
    <t>АХМАТАЛИЕВИЧ</t>
  </si>
  <si>
    <t>ТАХИРЖАНОВ</t>
  </si>
  <si>
    <t>УЛУГБЕК</t>
  </si>
  <si>
    <t>ТАХИРЖАНОВИЧ</t>
  </si>
  <si>
    <t>БОЛТАЕВА</t>
  </si>
  <si>
    <t>МУСЛИМА</t>
  </si>
  <si>
    <t>МАВЛАНКУЛОВ</t>
  </si>
  <si>
    <t>МАРДАН</t>
  </si>
  <si>
    <t>САБИРЖАНОВИЧ</t>
  </si>
  <si>
    <t>АЗАТБЕКОВ</t>
  </si>
  <si>
    <t>БЕКЗАТ</t>
  </si>
  <si>
    <t>МАРИФЖАНОВИЧ</t>
  </si>
  <si>
    <t>ИСАМОВА</t>
  </si>
  <si>
    <t>САНДАБОНУ</t>
  </si>
  <si>
    <t>ҚАЙНАРБЕКОВНА</t>
  </si>
  <si>
    <t>ДИЯРА</t>
  </si>
  <si>
    <t>ТОЛАМЕТОВ</t>
  </si>
  <si>
    <t>НУРУЛЛОХ</t>
  </si>
  <si>
    <t>МИРАХМАТОВИЧ</t>
  </si>
  <si>
    <t>ХАКИМБЕКОВА</t>
  </si>
  <si>
    <t>РОЗОЙ</t>
  </si>
  <si>
    <t>СОБИРЖОНОВНА</t>
  </si>
  <si>
    <t>ШЕРМЕТОВА</t>
  </si>
  <si>
    <t>САФИЯ</t>
  </si>
  <si>
    <t>КАМИЛЖАНОВНА</t>
  </si>
  <si>
    <t>МУНОВАР</t>
  </si>
  <si>
    <t>ЭРГАШОВ</t>
  </si>
  <si>
    <t>ИБРОХИМ</t>
  </si>
  <si>
    <t>ФАРХОДБЕКОВИЧ</t>
  </si>
  <si>
    <t>ЭРГАШБЕКОВА</t>
  </si>
  <si>
    <t>ДИЛЬНОЗА</t>
  </si>
  <si>
    <t>МАМАДАЛИЕВНА</t>
  </si>
  <si>
    <t>ГУЛАМОВА</t>
  </si>
  <si>
    <t>ОДИНА</t>
  </si>
  <si>
    <t>УБАЙДУЛЛАЕВНА</t>
  </si>
  <si>
    <t>БОЛЫС</t>
  </si>
  <si>
    <t>АЛИМЖАНОВИЧ</t>
  </si>
  <si>
    <t>АВАЗХАНОВ</t>
  </si>
  <si>
    <t>АБДИВАХИДЖОН</t>
  </si>
  <si>
    <t>НАБИХАНОВИЧ</t>
  </si>
  <si>
    <t>НАСИРТАЕВА</t>
  </si>
  <si>
    <t>МОХИНУР</t>
  </si>
  <si>
    <t>АБДИСАЛОМОВНА</t>
  </si>
  <si>
    <t>ЭШАНКУЛОВ</t>
  </si>
  <si>
    <t>АЗИЗБЕК</t>
  </si>
  <si>
    <t>ШАВКАТОВ</t>
  </si>
  <si>
    <t>ЗАКИРЖАН</t>
  </si>
  <si>
    <t>НЕЪМАТЖАНОВИЧ</t>
  </si>
  <si>
    <t>КОЗИЕВ</t>
  </si>
  <si>
    <t>ШАХЗОД</t>
  </si>
  <si>
    <t>БЕКЗАДОВИЧ</t>
  </si>
  <si>
    <t>БАРДАЛИЕВА</t>
  </si>
  <si>
    <t>ВИСОЛА</t>
  </si>
  <si>
    <t>БАТИРАЛИЕВНА</t>
  </si>
  <si>
    <t>НЕМАТЖАНОВИЧ</t>
  </si>
  <si>
    <t>9 сынып</t>
  </si>
  <si>
    <t>БУРХАНОВ</t>
  </si>
  <si>
    <t>АБДУРАХМАН</t>
  </si>
  <si>
    <t>ОБИДЖАНҰЛЫ</t>
  </si>
  <si>
    <t>ИРИСМЕТОВА</t>
  </si>
  <si>
    <t>МАРЖОНА</t>
  </si>
  <si>
    <t>ИХТИЯРОВНА</t>
  </si>
  <si>
    <t>ИСМАИЛ</t>
  </si>
  <si>
    <t>ДИЛШАДОВИЧ</t>
  </si>
  <si>
    <t>ДАВРАНОВ</t>
  </si>
  <si>
    <t>ШОХНУР</t>
  </si>
  <si>
    <t>ИЛХАМЖАНОВИЧ</t>
  </si>
  <si>
    <t>МЕМАНТАЕВА</t>
  </si>
  <si>
    <t>НАЗОКАТ</t>
  </si>
  <si>
    <t>ХУСАНОВНА</t>
  </si>
  <si>
    <t>САЙДИНАБИЕВА</t>
  </si>
  <si>
    <t>ШАХРИЗА</t>
  </si>
  <si>
    <t>ДИЛШОДОВНА</t>
  </si>
  <si>
    <t>ХАКИМБЕКОВ</t>
  </si>
  <si>
    <t>АБДУЛЛОХ</t>
  </si>
  <si>
    <t>СОБИРОВИЧ</t>
  </si>
  <si>
    <t>ШАМХАТБЕКОВ</t>
  </si>
  <si>
    <t>ҒАНИШЕР</t>
  </si>
  <si>
    <t>АЛИШЕРОВИЧ</t>
  </si>
  <si>
    <t>ШАВКАТОВА</t>
  </si>
  <si>
    <t>ГУЛИРАЪНО</t>
  </si>
  <si>
    <t>ЗАФАРОВНА</t>
  </si>
  <si>
    <t>ЭШМЕТОВА</t>
  </si>
  <si>
    <t>ХАСИЯТКУЛОВ</t>
  </si>
  <si>
    <t>АБДУЛАЗИЗ</t>
  </si>
  <si>
    <t>АРИФЖАНОВИЧ</t>
  </si>
  <si>
    <t>МАДИНАБАНУ</t>
  </si>
  <si>
    <t>АБДУСАЛОМОВНА</t>
  </si>
  <si>
    <t>ДИАНА</t>
  </si>
  <si>
    <t>ФАРХОДБЕКОВНА</t>
  </si>
  <si>
    <t>АБДУМАЛИКОВ</t>
  </si>
  <si>
    <t>БЕХРУЗ</t>
  </si>
  <si>
    <t>ХАМЗАЕВИЧ</t>
  </si>
  <si>
    <t>БОЛТАЕВ</t>
  </si>
  <si>
    <t>СОХЫПЖОН</t>
  </si>
  <si>
    <t>АЗАМАТОВИЧ</t>
  </si>
  <si>
    <t>БАЛТАКАРИМОВ</t>
  </si>
  <si>
    <t>БЕХРУЗКАРИМ</t>
  </si>
  <si>
    <t>БАХТИКАРИМОВИЧ</t>
  </si>
  <si>
    <t>АНАРМЕТОВ</t>
  </si>
  <si>
    <t>АЗАМАТ</t>
  </si>
  <si>
    <t>КАСИМХОДЖАЕВА</t>
  </si>
  <si>
    <t>МАЛИКА</t>
  </si>
  <si>
    <t>ТАШПУЛАТОВНА</t>
  </si>
  <si>
    <t>КОРГАНБЕКОВА</t>
  </si>
  <si>
    <t>МАДИНА</t>
  </si>
  <si>
    <t>КЕНЖАТАЕВНА</t>
  </si>
  <si>
    <t>АШУРМЕТОВ</t>
  </si>
  <si>
    <t>УЧКУНОВИЧ</t>
  </si>
  <si>
    <t>ЖОРАБЕКОВНА</t>
  </si>
  <si>
    <t>РАХМАНТАЕВА</t>
  </si>
  <si>
    <t>СОЛИХА</t>
  </si>
  <si>
    <t>РАХМАНТАЕВНА</t>
  </si>
  <si>
    <t>ХАЛМЕТОВ</t>
  </si>
  <si>
    <t>НУРМАТОВИЧ</t>
  </si>
  <si>
    <t>ШАРАХИМОВ</t>
  </si>
  <si>
    <t>МУХАММАДАЛИ</t>
  </si>
  <si>
    <t>АЗИЗХАНОВИЧ</t>
  </si>
  <si>
    <t>ЭМИНТАЕВА</t>
  </si>
  <si>
    <t>НАЗАНИН</t>
  </si>
  <si>
    <t>МУРАДЖАНОВНА</t>
  </si>
  <si>
    <t>АБДИРАИМОВ</t>
  </si>
  <si>
    <t>ФАЙЗУЛЛА</t>
  </si>
  <si>
    <t>ГУЛАМЖАНОВИЧ</t>
  </si>
  <si>
    <t>АЗАМХАНОВ</t>
  </si>
  <si>
    <t>ИБРОХИМХАН</t>
  </si>
  <si>
    <t>ШАХРИЯР</t>
  </si>
  <si>
    <t>АЗИМЖОНОВИЧ</t>
  </si>
  <si>
    <t>САЛАХИДДИН</t>
  </si>
  <si>
    <t>АТАБЕКОВИЧ</t>
  </si>
  <si>
    <t>АБДУРАХМАНОВ</t>
  </si>
  <si>
    <t>МУХАММАДЖАН</t>
  </si>
  <si>
    <t>КАРИМЖАНОВИЧ</t>
  </si>
  <si>
    <t>АДИЛЖАНОВИЧ</t>
  </si>
  <si>
    <t>БАЛТАБЕКОВ</t>
  </si>
  <si>
    <t>ИРИСБЕК</t>
  </si>
  <si>
    <t>ЮНУСАЛИЕВИЧ</t>
  </si>
  <si>
    <t>ИРИСМАТОВ</t>
  </si>
  <si>
    <t>ФАЙЗУЛЛОХ</t>
  </si>
  <si>
    <t>КОЧКАРБЕКОВИЧ</t>
  </si>
  <si>
    <t>КАДИРОВ</t>
  </si>
  <si>
    <t>ШАХМАРДАН</t>
  </si>
  <si>
    <t>БАХТИЯРОВИЧ</t>
  </si>
  <si>
    <t>СУЛТАНКУЛОВ</t>
  </si>
  <si>
    <t>ШАДИЯР</t>
  </si>
  <si>
    <t>АКРАМКУЛОВИЧ</t>
  </si>
  <si>
    <t>РАХМАТИЛЛАЕВ</t>
  </si>
  <si>
    <t>ИБРАХИМ</t>
  </si>
  <si>
    <t>АМАНИЛЛАЕВИЧ</t>
  </si>
  <si>
    <t>МИРЖАЛОЛ</t>
  </si>
  <si>
    <t>РАЙИМТАЕВА</t>
  </si>
  <si>
    <t>ГУЛРОЗА</t>
  </si>
  <si>
    <t>ДИЛАШАДБЕКОВНА</t>
  </si>
  <si>
    <t>САЙФУЛЛА</t>
  </si>
  <si>
    <t>ИРИСМАТОВА</t>
  </si>
  <si>
    <t>ДИЛФУЗА</t>
  </si>
  <si>
    <t>НЕЪМАТЖАНОВНА</t>
  </si>
  <si>
    <t>РАХМАНКУЛОВА</t>
  </si>
  <si>
    <t>ДАНА</t>
  </si>
  <si>
    <t>ФАЗИЛЖАНОВНА</t>
  </si>
  <si>
    <t>НАРГИЗА</t>
  </si>
  <si>
    <t>БАХТЖАНОВНА</t>
  </si>
  <si>
    <t>ЭРГАШТАЕВА</t>
  </si>
  <si>
    <t>ДИЛОБАР</t>
  </si>
  <si>
    <t>НЕЪМАТИЛЛАЕВНА</t>
  </si>
  <si>
    <t>ИСАЕВА</t>
  </si>
  <si>
    <t>РОЗА</t>
  </si>
  <si>
    <t>Г</t>
  </si>
  <si>
    <t>АНАРТАЕВА</t>
  </si>
  <si>
    <t>МИРЗАТАЕВА</t>
  </si>
  <si>
    <t>МАФТУНА</t>
  </si>
  <si>
    <t>МУЗАФФАРОВНА</t>
  </si>
  <si>
    <t>РУХСОРА</t>
  </si>
  <si>
    <t>МЕХМАНТАЕВ</t>
  </si>
  <si>
    <t>ШАХНУР</t>
  </si>
  <si>
    <t>ФАРРУХОВИЧ</t>
  </si>
  <si>
    <t>ФАЙЗУЛЛАЕВА</t>
  </si>
  <si>
    <t>ЧАРОС</t>
  </si>
  <si>
    <t>ХАСАНОВНА</t>
  </si>
  <si>
    <t>ТАЖИКУЛОВ</t>
  </si>
  <si>
    <t>АХРОР</t>
  </si>
  <si>
    <t>ДОВРАНОВ</t>
  </si>
  <si>
    <t>ЖАХАНГИР</t>
  </si>
  <si>
    <t>ФАРМОНАЛИҰЛЫ</t>
  </si>
  <si>
    <t>ЭРГАШЕВА</t>
  </si>
  <si>
    <t>УЛУГБЕКОВНА</t>
  </si>
  <si>
    <t>ШАМХАТБЕКОВА</t>
  </si>
  <si>
    <t>МУБИНА</t>
  </si>
  <si>
    <t>АЛИШЕРОВНА</t>
  </si>
  <si>
    <t>8 сынып</t>
  </si>
  <si>
    <t>РОЗАКУЛОВ</t>
  </si>
  <si>
    <t>РОБИЯ</t>
  </si>
  <si>
    <t>НУРХОЖАЕВ</t>
  </si>
  <si>
    <t>ХУСНИМУРОД</t>
  </si>
  <si>
    <t>КУРВАНХОДЖАЕВИЧ</t>
  </si>
  <si>
    <t>РОЗИЯ</t>
  </si>
  <si>
    <t>АБДУВАЛИЕВНА</t>
  </si>
  <si>
    <t>РОЗИМАТОВ</t>
  </si>
  <si>
    <t>ТУРГУНОВА</t>
  </si>
  <si>
    <t>РАСУЛМАТОВ</t>
  </si>
  <si>
    <t>РАЖАББЕК</t>
  </si>
  <si>
    <t>БЕКПУЛАТОВА</t>
  </si>
  <si>
    <t>ЛОБАР</t>
  </si>
  <si>
    <t>ФАРХАДЖАНОВНА</t>
  </si>
  <si>
    <t>АБДУРАУФ</t>
  </si>
  <si>
    <t>БЕКПУЛАТОВ</t>
  </si>
  <si>
    <t>ГУЛАМЖАН</t>
  </si>
  <si>
    <t>ФАРХАДЖАНОВИЧ</t>
  </si>
  <si>
    <t>КОЗИЕВА</t>
  </si>
  <si>
    <t>РАЙХОНА</t>
  </si>
  <si>
    <t>БЕКЗАДОВНА</t>
  </si>
  <si>
    <t>ИЗЗАТИЛЛАЕВА</t>
  </si>
  <si>
    <t>ГУЛАМЖАНОВНА</t>
  </si>
  <si>
    <t>РАХМАТУЛЛАЕВ</t>
  </si>
  <si>
    <t>УМАР</t>
  </si>
  <si>
    <t>КАМИЛА</t>
  </si>
  <si>
    <t>ХАЙРУЛЛАЕВ</t>
  </si>
  <si>
    <t>АБДУЛЛО</t>
  </si>
  <si>
    <t>МУРОДИЛЛАЕВИЧ</t>
  </si>
  <si>
    <t>САНЖАРБЕК</t>
  </si>
  <si>
    <t>ДИЛМУРАДОВИЧ</t>
  </si>
  <si>
    <t>АЗАТОВА</t>
  </si>
  <si>
    <t>ЗУЛЬФИРА</t>
  </si>
  <si>
    <t>РУСТАМБЕКОВА</t>
  </si>
  <si>
    <t>АСҚАР</t>
  </si>
  <si>
    <t>БЕЙБАРС</t>
  </si>
  <si>
    <t>БАЛАБЕКҰЛЫ</t>
  </si>
  <si>
    <t>САМАНДАР</t>
  </si>
  <si>
    <t>ШОНАЗАРОВ</t>
  </si>
  <si>
    <t>ЭЛДОР</t>
  </si>
  <si>
    <t>САЙДАХМАТОВИЧ</t>
  </si>
  <si>
    <t>САРВАРОВИЧ</t>
  </si>
  <si>
    <t>АЛИШЕР</t>
  </si>
  <si>
    <t>ФОЗИЛЖОНОВИЧ</t>
  </si>
  <si>
    <t>ШОХРУХ</t>
  </si>
  <si>
    <t>КАМАЛЖАНОВИЧ</t>
  </si>
  <si>
    <t>МИРЗАКАРИМОВ</t>
  </si>
  <si>
    <t>АСИЛБЕК</t>
  </si>
  <si>
    <t>АБДУФАТТАХОВИЧ</t>
  </si>
  <si>
    <t>КУВАШБЕКОВ</t>
  </si>
  <si>
    <t>НУРМУХАММАД</t>
  </si>
  <si>
    <t>ХАСАНОВИЧ</t>
  </si>
  <si>
    <t>СУЛТАНБЕКОВ</t>
  </si>
  <si>
    <t>ЗОХИДЖОН</t>
  </si>
  <si>
    <t>УМИДЖАНОВИЧ</t>
  </si>
  <si>
    <t>ХИДИРАЛИЕВ</t>
  </si>
  <si>
    <t>ЭЛЬДАРОВИЧ</t>
  </si>
  <si>
    <t>ХИДИРАЛИЕВА</t>
  </si>
  <si>
    <t>КАМОЛА</t>
  </si>
  <si>
    <t>САРВАРОВНА</t>
  </si>
  <si>
    <t>ШАХРИЁР</t>
  </si>
  <si>
    <t>НУРДАВЛАТ</t>
  </si>
  <si>
    <t>КАРИМКУЛОВИЧ</t>
  </si>
  <si>
    <t>ХАЛИКТАЕВА</t>
  </si>
  <si>
    <t>АСИЛА</t>
  </si>
  <si>
    <t>ИРИСТАЕВНА</t>
  </si>
  <si>
    <t>НИШАНКУЛОВА</t>
  </si>
  <si>
    <t>МАХЛИЁ</t>
  </si>
  <si>
    <t>АТАБЕКОВНА</t>
  </si>
  <si>
    <t>ВАСИЛА</t>
  </si>
  <si>
    <t>ДИЛАРА</t>
  </si>
  <si>
    <t>ТУЛКИНОВНА</t>
  </si>
  <si>
    <t>ЗАЙНУТДИНОВА</t>
  </si>
  <si>
    <t>ГУЛХАЁ</t>
  </si>
  <si>
    <t>ИЛХАМЖАНОВНА</t>
  </si>
  <si>
    <t>КАЙНАРБЕКОВНА</t>
  </si>
  <si>
    <t>МАМУР</t>
  </si>
  <si>
    <t>НИЯЗОВА</t>
  </si>
  <si>
    <t>МУРАТАЛИҚЫЗЫ</t>
  </si>
  <si>
    <t>ТОЙЧИБАЕВА</t>
  </si>
  <si>
    <t>БАХТИЯРОВНА</t>
  </si>
  <si>
    <t>ЗУХРИДДИН</t>
  </si>
  <si>
    <t>АЗИМОВА</t>
  </si>
  <si>
    <t>7 сынып</t>
  </si>
  <si>
    <t>АНВАРОВ</t>
  </si>
  <si>
    <t>ХАЖИМУРАД</t>
  </si>
  <si>
    <t>УЛУГБЕКОВИЧ</t>
  </si>
  <si>
    <t>ХАЙДАРКУЛОВ</t>
  </si>
  <si>
    <t>САРДОР</t>
  </si>
  <si>
    <t>МАХМУДОВА</t>
  </si>
  <si>
    <t>САБИРЖАНОВНА</t>
  </si>
  <si>
    <t>РОЗАКУЛОВА</t>
  </si>
  <si>
    <t>АБДИГАНИЕВ</t>
  </si>
  <si>
    <t>ШОХРИЯР</t>
  </si>
  <si>
    <t>ГАВХАР</t>
  </si>
  <si>
    <t>АБДИКАРИМОВ</t>
  </si>
  <si>
    <t>ХАМРАКУЛОВА</t>
  </si>
  <si>
    <t>ШЕРЗАДОВНА</t>
  </si>
  <si>
    <t>АБДИРАИМОВА</t>
  </si>
  <si>
    <t>АНАРТАЕВ</t>
  </si>
  <si>
    <t>АКБАР</t>
  </si>
  <si>
    <t>ХАНАЛИЕВИЧ</t>
  </si>
  <si>
    <t>РАХМАТУЛЛАЕВА</t>
  </si>
  <si>
    <t>НУРИДДИНОВНА</t>
  </si>
  <si>
    <t>ГАЙРАТЖАНОВНА</t>
  </si>
  <si>
    <t>ЗИКРИЛЛАЕВИЧ</t>
  </si>
  <si>
    <t>АСАДБЕК</t>
  </si>
  <si>
    <t>КУЛАХМАТОВ</t>
  </si>
  <si>
    <t>ИСЛАМБЕК</t>
  </si>
  <si>
    <t>МУРАТЖАНОВИЧ</t>
  </si>
  <si>
    <t>ИЛЬЯС</t>
  </si>
  <si>
    <t>ШАРАХМАТОВИЧ</t>
  </si>
  <si>
    <t>ИЛАШБЕКОВА</t>
  </si>
  <si>
    <t>ГУЛНОРА</t>
  </si>
  <si>
    <t>АНАРМАТОВНА</t>
  </si>
  <si>
    <t>МАХМУД</t>
  </si>
  <si>
    <t>ТАШПУЛАТОВИЧ</t>
  </si>
  <si>
    <t>ИРОДА</t>
  </si>
  <si>
    <t>ЭЛЬДАРОВНА</t>
  </si>
  <si>
    <t>БЕРГЕНОВ</t>
  </si>
  <si>
    <t>МУХАММАДСОЛИХ</t>
  </si>
  <si>
    <t>ХАСАНАЛИЕВИЧ</t>
  </si>
  <si>
    <t>АБДУШУКУРОВА</t>
  </si>
  <si>
    <t>АБДУКАРИМОВНА</t>
  </si>
  <si>
    <t>ХАЛМАТОВА</t>
  </si>
  <si>
    <t>ИКРАМЖАНОВНА</t>
  </si>
  <si>
    <t>РАВШАНБЕКОВ</t>
  </si>
  <si>
    <t>ЗОХИДЖАН</t>
  </si>
  <si>
    <t>ГУЛЯМОВ</t>
  </si>
  <si>
    <t>ХУРШИД</t>
  </si>
  <si>
    <t>ШАМСИТДИНОВИЧ</t>
  </si>
  <si>
    <t>ЮСУФХАНОВА</t>
  </si>
  <si>
    <t>ШАХНОЗА</t>
  </si>
  <si>
    <t>ДИЛШАДОВНА</t>
  </si>
  <si>
    <t>КОРГАНОВА</t>
  </si>
  <si>
    <t>ФЕРУЗА</t>
  </si>
  <si>
    <t>ДИЛМУРАДОВНА</t>
  </si>
  <si>
    <t>ГУЛШОДА</t>
  </si>
  <si>
    <t>АЛИМЖАНОВНА</t>
  </si>
  <si>
    <t>ШАББОНА</t>
  </si>
  <si>
    <t>ЮСАНОВНА</t>
  </si>
  <si>
    <t>АЗАТОВ</t>
  </si>
  <si>
    <t>ТАЛЪАТОВИЧ</t>
  </si>
  <si>
    <t>АБДИЛАЗИЗ</t>
  </si>
  <si>
    <t>ЭЛБЕК</t>
  </si>
  <si>
    <t>ЗАЙНУТДИНОВ</t>
  </si>
  <si>
    <t>РАХМАТЖОН</t>
  </si>
  <si>
    <t>ИРИСТАЕВ</t>
  </si>
  <si>
    <t>ДОСТОНБЕК</t>
  </si>
  <si>
    <t>СУЛТАНБЕКОВИЧ</t>
  </si>
  <si>
    <t>ШАХЛО</t>
  </si>
  <si>
    <t>ШАВКАТОВНА</t>
  </si>
  <si>
    <t>ТАЖИКУЛОВА</t>
  </si>
  <si>
    <t>АДИНА</t>
  </si>
  <si>
    <t>ДОСМЕТОВА</t>
  </si>
  <si>
    <t>ОКТЯБРОВА</t>
  </si>
  <si>
    <t>РАСУЛМАТОВА</t>
  </si>
  <si>
    <t>НАФОСАТ</t>
  </si>
  <si>
    <t>ТАШМУРАДОВНА</t>
  </si>
  <si>
    <t>ГАИПОВА</t>
  </si>
  <si>
    <t>ЗАКИРЖАНОВНА</t>
  </si>
  <si>
    <t>ХАНИФА</t>
  </si>
  <si>
    <t>ЖУРАБЕКОВНА</t>
  </si>
  <si>
    <t>ЕРАСЫЛ</t>
  </si>
  <si>
    <t>БЕГЗАД</t>
  </si>
  <si>
    <t>РОЗИМУРАД</t>
  </si>
  <si>
    <t>ШАКИРЖАНОВИЧ</t>
  </si>
  <si>
    <t>6 сынып</t>
  </si>
  <si>
    <t>ШАВКАТБЕКОВ</t>
  </si>
  <si>
    <t>ИЛХОМЖОНОВИЧ</t>
  </si>
  <si>
    <t>КАДИРОВА</t>
  </si>
  <si>
    <t>ЗАРИФА</t>
  </si>
  <si>
    <t>ОРТУКМАТОВНА</t>
  </si>
  <si>
    <t>ХАЛИКТАЕВ</t>
  </si>
  <si>
    <t>ИРИСТАЕВИЧ</t>
  </si>
  <si>
    <t>МАРХАБО</t>
  </si>
  <si>
    <t>ХАЛМЕТОВА</t>
  </si>
  <si>
    <t>САДОКАТ</t>
  </si>
  <si>
    <t>АВАЗХАНОВА</t>
  </si>
  <si>
    <t>АЛИХАНОВНА</t>
  </si>
  <si>
    <t>АБДИХАЛИЛОВ</t>
  </si>
  <si>
    <t>РАХМАТУЛЛА</t>
  </si>
  <si>
    <t>ХАЯТУЛЛАЕВИЧ</t>
  </si>
  <si>
    <t>АНАРМАТОВ</t>
  </si>
  <si>
    <t>ШАХРУХОВИЧ</t>
  </si>
  <si>
    <t>ИРИСМАТ</t>
  </si>
  <si>
    <t>СОЛИХ</t>
  </si>
  <si>
    <t>КОЧКАРБЕКҰЛЫ</t>
  </si>
  <si>
    <t>МИРАХМАТОВА</t>
  </si>
  <si>
    <t>ЗАЙНАБХАН</t>
  </si>
  <si>
    <t>ЗИЯМАТОВНА</t>
  </si>
  <si>
    <t>ТУРСУНКУЛОВ</t>
  </si>
  <si>
    <t>НАДИРБЕК</t>
  </si>
  <si>
    <t>СУЛАЙМАНОВ</t>
  </si>
  <si>
    <t>ЭЛЯРХАН</t>
  </si>
  <si>
    <t>ДАНИЯРХАНОВИЧ</t>
  </si>
  <si>
    <t>ШАМУРАТОВА</t>
  </si>
  <si>
    <t>ОДИНАБОНУ</t>
  </si>
  <si>
    <t>РОЗИМАТОВА</t>
  </si>
  <si>
    <t>НАСИБА</t>
  </si>
  <si>
    <t>АБДУШКУРОВ</t>
  </si>
  <si>
    <t>ХАЙИТМУРАД</t>
  </si>
  <si>
    <t>АБДУКАРИМОВИЧ</t>
  </si>
  <si>
    <t>АШУРМЕТОВА</t>
  </si>
  <si>
    <t>СУЛТАНБЕКОВА</t>
  </si>
  <si>
    <t>УМИДЖАНОВНА</t>
  </si>
  <si>
    <t>НУРИЛЛА</t>
  </si>
  <si>
    <t>ХАЛМУРАДОВА</t>
  </si>
  <si>
    <t>ЗУЛФИРА</t>
  </si>
  <si>
    <t>АРГАШБЕКОВНА</t>
  </si>
  <si>
    <t>АБДИНАБИЕВА</t>
  </si>
  <si>
    <t>САЛИХА</t>
  </si>
  <si>
    <t>АРЗИМАТОВА</t>
  </si>
  <si>
    <t>ЮСУФХАНОВНА</t>
  </si>
  <si>
    <t>ХАЛИЛОВ</t>
  </si>
  <si>
    <t>НАДИРЖАНОВИЧ</t>
  </si>
  <si>
    <t>НОДИРБЕКОВНА</t>
  </si>
  <si>
    <t>МУРАТАЛИЕВА</t>
  </si>
  <si>
    <t>ГАФИРЖАНОВНА</t>
  </si>
  <si>
    <t>ОКТАМБЕКОВНА</t>
  </si>
  <si>
    <t>НАСИРТАЕВ</t>
  </si>
  <si>
    <t>АБДУЛЛАХ</t>
  </si>
  <si>
    <t>АБДУСАЛОМОВИЧ</t>
  </si>
  <si>
    <t>МАРДОНА</t>
  </si>
  <si>
    <t>ГИЁСОВНА</t>
  </si>
  <si>
    <t>РАЙИМТАЕВ</t>
  </si>
  <si>
    <t>ШАХЗОДБЕК</t>
  </si>
  <si>
    <t>ДИЛАШАДБЕКОВИЧ</t>
  </si>
  <si>
    <t>ЖІБЕК</t>
  </si>
  <si>
    <t>МУСАБЕКҚЫЗЫ</t>
  </si>
  <si>
    <t>НУРИДДИНОВА</t>
  </si>
  <si>
    <t>НЕМАТЖАНОВНА</t>
  </si>
  <si>
    <t>5 сынып</t>
  </si>
  <si>
    <t>АЗИМБЕК</t>
  </si>
  <si>
    <t>ГАФУРЖАНОВИЧ</t>
  </si>
  <si>
    <t>АМИНА</t>
  </si>
  <si>
    <t>РУХШОНА</t>
  </si>
  <si>
    <t>ЗАФАРАЛИЕВНА</t>
  </si>
  <si>
    <t>ОТАБЕК</t>
  </si>
  <si>
    <t>ШУХРАТОВИЧ</t>
  </si>
  <si>
    <t>ЭРМАТОВА</t>
  </si>
  <si>
    <t>АРТУКБАЕВ</t>
  </si>
  <si>
    <t>ХАМЗАЕВ</t>
  </si>
  <si>
    <t>АХМАДОВ</t>
  </si>
  <si>
    <t>АХРАРБЕКОВИЧ</t>
  </si>
  <si>
    <t>РУСТАМБЕК</t>
  </si>
  <si>
    <t>ЖУРАБЕКҚЫЗЫ</t>
  </si>
  <si>
    <t>КАМИЛЖАНОВИЧ</t>
  </si>
  <si>
    <t>УМИДЖОН</t>
  </si>
  <si>
    <t>ШАВКАТБЕКОВА</t>
  </si>
  <si>
    <t>АБДУЛХАМИДОВНА</t>
  </si>
  <si>
    <t>КАМАЛИДДИНОВА</t>
  </si>
  <si>
    <t>САНЖАРБЕКОВНА</t>
  </si>
  <si>
    <t>САЙДАЛИЕВА</t>
  </si>
  <si>
    <t>ГУЛЁРА</t>
  </si>
  <si>
    <t>КАРИМЖАНОВНА</t>
  </si>
  <si>
    <t>ЗАФАРОВИЧ</t>
  </si>
  <si>
    <t>БИЛОЛ</t>
  </si>
  <si>
    <t>ОРТУКМАТОВИЧ</t>
  </si>
  <si>
    <t>ЮСУФХАНОВ</t>
  </si>
  <si>
    <t>АРТУКБАЕВА</t>
  </si>
  <si>
    <t>САБИНА</t>
  </si>
  <si>
    <t>АБДИРАХМАНОВИЧ</t>
  </si>
  <si>
    <t>КУДРАТБЕК</t>
  </si>
  <si>
    <t>СУЛТАНКУЛОВА</t>
  </si>
  <si>
    <t>АКРАМКУЛОВНА</t>
  </si>
  <si>
    <t>ХАБИБУЛЛАЕВА</t>
  </si>
  <si>
    <t>ХАЁТИЛЛАЕВНА</t>
  </si>
  <si>
    <t>МАХАМАДОВА</t>
  </si>
  <si>
    <t>ХОЛИСХОН</t>
  </si>
  <si>
    <t>ХАЁТОВНА</t>
  </si>
  <si>
    <t>МУХАММАД УМАР</t>
  </si>
  <si>
    <t>ОБИДЖАНОВИЧ</t>
  </si>
  <si>
    <t>ТУРГУНОВ</t>
  </si>
  <si>
    <t>РОЗИМУРОД</t>
  </si>
  <si>
    <t>РАВШАНБЕКОВА</t>
  </si>
  <si>
    <t>ЗУЛАЙХА</t>
  </si>
  <si>
    <t>АВАСХАНОВА</t>
  </si>
  <si>
    <t>РУФИНА</t>
  </si>
  <si>
    <t>ИЛЬЯРОВНА</t>
  </si>
  <si>
    <t>ЭШМЕТОВ</t>
  </si>
  <si>
    <t>РАЯНА</t>
  </si>
  <si>
    <t>ДИЛМУРАТОВНА</t>
  </si>
  <si>
    <t>РАХМАНКУЛОВ</t>
  </si>
  <si>
    <t>ФАЗИЛЖАНОВИЧ</t>
  </si>
  <si>
    <t>ТИЛЛАХОЖАЕВА</t>
  </si>
  <si>
    <t>ИЛХОМЖОНОВНА</t>
  </si>
  <si>
    <t>БАРГИДА</t>
  </si>
  <si>
    <t>ШЕРАЛИЕВНА</t>
  </si>
  <si>
    <t>НОДИРА</t>
  </si>
  <si>
    <t>МАМУРЖАН</t>
  </si>
  <si>
    <t>АСРАСЫНОВА</t>
  </si>
  <si>
    <t>НАДЫРЖАНОВНА</t>
  </si>
  <si>
    <t>АНВАРОВИЧ</t>
  </si>
  <si>
    <t>ХАЛИЛОВА</t>
  </si>
  <si>
    <t>МАРЖАНА</t>
  </si>
  <si>
    <t>НАДИРЖАНҚЫЗЫ</t>
  </si>
  <si>
    <t>ГУЛМИРА</t>
  </si>
  <si>
    <t>АБДИЛХАМИДОВА</t>
  </si>
  <si>
    <t>ХОДИЧАБОНУ</t>
  </si>
  <si>
    <t>РУСТАМЖОНОВНА</t>
  </si>
  <si>
    <t>МАХАММЕДОВ</t>
  </si>
  <si>
    <t>АСРОР</t>
  </si>
  <si>
    <t>АБРОРОВИЧ</t>
  </si>
  <si>
    <t>САИДМУРОД</t>
  </si>
  <si>
    <t>ТАШМУРАДОВИЧ</t>
  </si>
  <si>
    <t>ОКТЯБРОВ</t>
  </si>
  <si>
    <t>НИШАНАЛИЕВ</t>
  </si>
  <si>
    <t>МУХАММАДНОФИ</t>
  </si>
  <si>
    <t>БЕГМУРАТ</t>
  </si>
  <si>
    <t>ЭШМУРАДОВИЧ</t>
  </si>
  <si>
    <t>ЗАЙНАБХОН</t>
  </si>
  <si>
    <t>4 сынып</t>
  </si>
  <si>
    <t>СУННАТУЛЛА</t>
  </si>
  <si>
    <t>АКРАМОВА</t>
  </si>
  <si>
    <t>КАМАЛИДДИНОВНА</t>
  </si>
  <si>
    <t>АХМАДЖАНОВА</t>
  </si>
  <si>
    <t>ТОХИРЖОНОВНА</t>
  </si>
  <si>
    <t>ИРИСКУЛОВ</t>
  </si>
  <si>
    <t>НУРСАИД</t>
  </si>
  <si>
    <t>ДИЯРХАН</t>
  </si>
  <si>
    <t>НАДИРХАНОВИЧ</t>
  </si>
  <si>
    <t>АБДИРАХМАНОВ</t>
  </si>
  <si>
    <t>ХАЁТУЛЛА</t>
  </si>
  <si>
    <t>АБДИМАЛИКҰЛЫ</t>
  </si>
  <si>
    <t>ШАМСИЯ</t>
  </si>
  <si>
    <t>МУМИНЖАНОВНА</t>
  </si>
  <si>
    <t>ОМИНАБОНУ</t>
  </si>
  <si>
    <t>АБДИРАХМАНОВНА</t>
  </si>
  <si>
    <t>ХАСАНОВА</t>
  </si>
  <si>
    <t>АРЗИМАТОВНА</t>
  </si>
  <si>
    <t>АБДУСАМАТ</t>
  </si>
  <si>
    <t>НУРИДДИНОВИЧ</t>
  </si>
  <si>
    <t>СОФИЯ</t>
  </si>
  <si>
    <t>КУЛАХМАТОВА</t>
  </si>
  <si>
    <t>МУРАТЖАНОВНА</t>
  </si>
  <si>
    <t>ГАЙРАТБЕКОВНА</t>
  </si>
  <si>
    <t>ЭРКИНТАЕВА</t>
  </si>
  <si>
    <t>БАХАДИРОВНА</t>
  </si>
  <si>
    <t>КАМИЛЖАНОВА</t>
  </si>
  <si>
    <t>ДИЛМУРОДОВНА</t>
  </si>
  <si>
    <t>МАМАДАМИНОВ</t>
  </si>
  <si>
    <t>ИКРОМЖОН</t>
  </si>
  <si>
    <t>АЛИМЖАНОВА</t>
  </si>
  <si>
    <t>АЗИЗАБОНУ</t>
  </si>
  <si>
    <t>СУННАТИЛЛАЕВНА</t>
  </si>
  <si>
    <t>ЗАФАР</t>
  </si>
  <si>
    <t>АДХАМЖОНОВИЧ</t>
  </si>
  <si>
    <t>УЛУГБЕКОВ</t>
  </si>
  <si>
    <t>ШАРАФИДДИНОВИЧ</t>
  </si>
  <si>
    <t>АБДИСАЛАМОВ</t>
  </si>
  <si>
    <t>АБДУЛБОСИТ</t>
  </si>
  <si>
    <t>ШЕРЗОДОВИЧ</t>
  </si>
  <si>
    <t>ШАДИБЕКОВА</t>
  </si>
  <si>
    <t>ШОНАЗАРОВА</t>
  </si>
  <si>
    <t>САЙДАХМАТОВНА</t>
  </si>
  <si>
    <t>ЭЛЁРБЕК</t>
  </si>
  <si>
    <t>ШУХРАТОВА</t>
  </si>
  <si>
    <t>ГАНИШЕРОВНА</t>
  </si>
  <si>
    <t>САЙДИНАБИЕВ</t>
  </si>
  <si>
    <t>ТУЛКИНОВИЧ</t>
  </si>
  <si>
    <t>ЗИННУРА</t>
  </si>
  <si>
    <t>ЗАИТОВА</t>
  </si>
  <si>
    <t>МАРГИЯНА</t>
  </si>
  <si>
    <t>ИРИСКУЛОВНА</t>
  </si>
  <si>
    <t>НОЙИЛА</t>
  </si>
  <si>
    <t>ШАМУРАТОВ</t>
  </si>
  <si>
    <t>РАХМАТИЛЛАЕВИЧ</t>
  </si>
  <si>
    <t>КАМАЛЖОНОВ</t>
  </si>
  <si>
    <t>ИСЛАМЖОН</t>
  </si>
  <si>
    <t>ХАЁТЖОНОВИЧ</t>
  </si>
  <si>
    <t>РАЗЗАКБЕРДИЕВ</t>
  </si>
  <si>
    <t>АМИРОЛИМХОН</t>
  </si>
  <si>
    <t>ХАМИДУЛЛАЕВИЧ</t>
  </si>
  <si>
    <t>ЭРГЕШОВА</t>
  </si>
  <si>
    <t>ФАРАНГИЗ</t>
  </si>
  <si>
    <t>НАРКУЛОВА</t>
  </si>
  <si>
    <t>ЮЛДАШБЕКОВ</t>
  </si>
  <si>
    <t>АГАБЕК</t>
  </si>
  <si>
    <t>МУРАДЖАНОВИЧ</t>
  </si>
  <si>
    <t>СЕВИНЧ</t>
  </si>
  <si>
    <t>НИШАНАЛИЕВА</t>
  </si>
  <si>
    <t>ЗАЙНАБ</t>
  </si>
  <si>
    <t>БАНУ</t>
  </si>
  <si>
    <t>ФОЗИЛЖОНОВНА</t>
  </si>
  <si>
    <t>САИДКАРИМ</t>
  </si>
  <si>
    <t>ИРИСДАВЛАТОВИЧ</t>
  </si>
  <si>
    <t>ГАИПОВ</t>
  </si>
  <si>
    <t>САРВАРЖОН</t>
  </si>
  <si>
    <t>ЗАКИРЖАНОВИЧ</t>
  </si>
  <si>
    <t>ДИЛРОЗА</t>
  </si>
  <si>
    <t>АНВАРОВНА</t>
  </si>
  <si>
    <t>АСАДУЛЛО</t>
  </si>
  <si>
    <t>Д</t>
  </si>
  <si>
    <t>ХАЛМУРАДОВ</t>
  </si>
  <si>
    <t>МУСЛИМБЕК</t>
  </si>
  <si>
    <t>АРГАШБЕКОВИЧ</t>
  </si>
  <si>
    <t>НАЗЛИ</t>
  </si>
  <si>
    <t>БОЛУСБЕК</t>
  </si>
  <si>
    <t>НҰРТАС</t>
  </si>
  <si>
    <t>ЕРЖАНҰЛЫ</t>
  </si>
  <si>
    <t>АДИЛЖАНОВНА</t>
  </si>
  <si>
    <t>ОЛЬЖА</t>
  </si>
  <si>
    <t>ЕРНАР</t>
  </si>
  <si>
    <t>БАХЫТҰЛЫ</t>
  </si>
  <si>
    <t>НҰРСАЯ</t>
  </si>
  <si>
    <t>ЕРЖАНҚЫЗЫ</t>
  </si>
  <si>
    <t>ЭРГАШЕВ</t>
  </si>
  <si>
    <t>ДИЁРБЕК</t>
  </si>
  <si>
    <t>3 сынып</t>
  </si>
  <si>
    <t>РАМАЗАН</t>
  </si>
  <si>
    <t>ГУЛСАНАМ</t>
  </si>
  <si>
    <t>АМИРБЕК</t>
  </si>
  <si>
    <t>МАРЯМ</t>
  </si>
  <si>
    <t>АСАДХАН</t>
  </si>
  <si>
    <t>УМАРКУЛОВ</t>
  </si>
  <si>
    <t>АБРОРБЕК</t>
  </si>
  <si>
    <t>ЗИЁДУЛЛО</t>
  </si>
  <si>
    <t>ЭРКИНОВА</t>
  </si>
  <si>
    <t>ФАРИЗА</t>
  </si>
  <si>
    <t>ТОЛКУНЖАНОВНА</t>
  </si>
  <si>
    <t>МУРОДЖОН</t>
  </si>
  <si>
    <t>МУРАДЖАН</t>
  </si>
  <si>
    <t>ДАСТОН</t>
  </si>
  <si>
    <t>ГАЙРАТБЕКОВИЧ</t>
  </si>
  <si>
    <t>ЖАМШИД</t>
  </si>
  <si>
    <t>ФУРКАТОВИЧ</t>
  </si>
  <si>
    <t>РАМЗИТДИНОВ</t>
  </si>
  <si>
    <t>АСЛБЕК</t>
  </si>
  <si>
    <t>УБАЙДУЛЛАЕВИЧ</t>
  </si>
  <si>
    <t>ХАСАНОВ</t>
  </si>
  <si>
    <t>ХУМОЮН</t>
  </si>
  <si>
    <t>БАБИРЖАНОВИЧ</t>
  </si>
  <si>
    <t>МИРСУЛТОН</t>
  </si>
  <si>
    <t>АФЗАЛБЕК</t>
  </si>
  <si>
    <t>АЙША</t>
  </si>
  <si>
    <t>АКРАМХАНОВ</t>
  </si>
  <si>
    <t>МУРАТАЛИЕВ</t>
  </si>
  <si>
    <t>ГАФИРЖАНОВИЧ</t>
  </si>
  <si>
    <t>ХАЛИЛУЛЛОХ</t>
  </si>
  <si>
    <t>ШОДИБЕКОВ</t>
  </si>
  <si>
    <t>МАДИЯР</t>
  </si>
  <si>
    <t>ДИЛШОДОВИЧ</t>
  </si>
  <si>
    <t>ЭРМАТОВ</t>
  </si>
  <si>
    <t>РАЙАНА</t>
  </si>
  <si>
    <t>МАХИНУР</t>
  </si>
  <si>
    <t>САРДАРОВНА</t>
  </si>
  <si>
    <t>ХАНАЛИЕВА</t>
  </si>
  <si>
    <t>ГУЛБОНУ</t>
  </si>
  <si>
    <t>ШАРЗАДБЕКОВНА</t>
  </si>
  <si>
    <t>ХАНАЛИЕВ</t>
  </si>
  <si>
    <t>ФИРДАВС</t>
  </si>
  <si>
    <t>БЕГЗАТБЕКОВИЧ</t>
  </si>
  <si>
    <t>ШЕРМЕТОВ</t>
  </si>
  <si>
    <t>МУХАММАДАМИН</t>
  </si>
  <si>
    <t>КАДИРКУЛОВ</t>
  </si>
  <si>
    <t>ШАДИБЕКОВ</t>
  </si>
  <si>
    <t>ЗИЁДБЕК</t>
  </si>
  <si>
    <t>ЭШМУРАДОВНА</t>
  </si>
  <si>
    <t>СИДИКОВ</t>
  </si>
  <si>
    <t>МУХАММАД</t>
  </si>
  <si>
    <t>БЕГМУРАТОВА</t>
  </si>
  <si>
    <t>ДИЛИРОЗА</t>
  </si>
  <si>
    <t>ХУСНИМУРОДОВНА</t>
  </si>
  <si>
    <t>ШЕРДАВЛАТОВИЧ</t>
  </si>
  <si>
    <t>2 сынып</t>
  </si>
  <si>
    <t>НУРШОД</t>
  </si>
  <si>
    <t>МИРАЗИЗОВИЧ</t>
  </si>
  <si>
    <t>НУРБЕК</t>
  </si>
  <si>
    <t>ОКТАМБЕКОВИЧ</t>
  </si>
  <si>
    <t>УСМОН</t>
  </si>
  <si>
    <t>ГИЁСОВИЧ</t>
  </si>
  <si>
    <t>ХАЯТИЛЛАЕВА</t>
  </si>
  <si>
    <t>САМИЯБАНУ</t>
  </si>
  <si>
    <t>ШАХРУХОВНА</t>
  </si>
  <si>
    <t>АБДУЛХАМИДОВИЧ</t>
  </si>
  <si>
    <t>ШУХРАТБЕКОВ</t>
  </si>
  <si>
    <t>ХОЛИД</t>
  </si>
  <si>
    <t>ЮЛДАШБЕК</t>
  </si>
  <si>
    <t>БИЛАЛҚЫЗЫ</t>
  </si>
  <si>
    <t>ЯЙРА</t>
  </si>
  <si>
    <t>ЭЛМУРОТОВИЧ</t>
  </si>
  <si>
    <t>ЗАХРА</t>
  </si>
  <si>
    <t>ШАМХАТОВНА</t>
  </si>
  <si>
    <t>РУСТАМБЕКОВ</t>
  </si>
  <si>
    <t>ХАЙДАРКУЛОВА</t>
  </si>
  <si>
    <t>АДХАМЖОНОВНА</t>
  </si>
  <si>
    <t>ЮСУФ</t>
  </si>
  <si>
    <t>АБДУШКУРОВА</t>
  </si>
  <si>
    <t>НУСРАТИЛЛОЕВНА</t>
  </si>
  <si>
    <t>УЧКУНОВНА</t>
  </si>
  <si>
    <t>АБДИЖАМИЛОВА</t>
  </si>
  <si>
    <t>АБДИРАСУЛОВНА</t>
  </si>
  <si>
    <t>ЮЛДАШОВА</t>
  </si>
  <si>
    <t>САМИРА</t>
  </si>
  <si>
    <t>ДАВЛАТБЕКОВНА</t>
  </si>
  <si>
    <t>УМАРЖОН</t>
  </si>
  <si>
    <t>ХАВАСХАНОВА</t>
  </si>
  <si>
    <t>ХАДИЧА</t>
  </si>
  <si>
    <t>ХИКМАТИЛЛАЕВНА</t>
  </si>
  <si>
    <t>АБДИРАХМАТОВИЧ</t>
  </si>
  <si>
    <t>МИРЗАМЕТОВ</t>
  </si>
  <si>
    <t>ТЕМУР</t>
  </si>
  <si>
    <t>ЭРКИНОВИЧ</t>
  </si>
  <si>
    <t>ШЕРЗОДБЕК</t>
  </si>
  <si>
    <t>ШАМХАТБЕКОВИЧ</t>
  </si>
  <si>
    <t>АСРАРХАН</t>
  </si>
  <si>
    <t>ЭРГАШОВА</t>
  </si>
  <si>
    <t>АНОРБЕК</t>
  </si>
  <si>
    <t>АБДИНАБИЕВ</t>
  </si>
  <si>
    <t>КАМИЛЖАНОВ</t>
  </si>
  <si>
    <t>АББОС</t>
  </si>
  <si>
    <t>ДИЛМУРОДОВИЧ</t>
  </si>
  <si>
    <t>АТАБЕК</t>
  </si>
  <si>
    <t>1 сынып</t>
  </si>
  <si>
    <t>ВОХИДЖАН</t>
  </si>
  <si>
    <t>ТАХМИНА</t>
  </si>
  <si>
    <t>СОБИРЖАНОВНА</t>
  </si>
  <si>
    <t>ОЗОДОВА</t>
  </si>
  <si>
    <t>ДОСТОНОВНА</t>
  </si>
  <si>
    <t>ВАХОБЖОНОВНА</t>
  </si>
  <si>
    <t>НУРИЛЛО</t>
  </si>
  <si>
    <t>ЯКУБЖАНОВИЧ</t>
  </si>
  <si>
    <t>ПАРИЗОДА</t>
  </si>
  <si>
    <t>РУКИЯ</t>
  </si>
  <si>
    <t>КОЧКАРБЕК</t>
  </si>
  <si>
    <t>АМИР АЛИ</t>
  </si>
  <si>
    <t>САМАРАЛИҰЛЫ</t>
  </si>
  <si>
    <t>ШУХРАТОВ</t>
  </si>
  <si>
    <t>НУРИСЛОМ</t>
  </si>
  <si>
    <t>АТАБЕКОВ</t>
  </si>
  <si>
    <t>АЙБЕКОВИЧ</t>
  </si>
  <si>
    <t>АКБАРХАНОВА</t>
  </si>
  <si>
    <t>АДХАМХАНОВНА</t>
  </si>
  <si>
    <t>АБДИВАЛИЕВ</t>
  </si>
  <si>
    <t>ХАМИДУЛЛА</t>
  </si>
  <si>
    <t>ЗИЯДУЛЛАЕВИЧ</t>
  </si>
  <si>
    <t>САБИРЖАНОВА</t>
  </si>
  <si>
    <t>АБИДЖОНОВНА</t>
  </si>
  <si>
    <t>САДАФ</t>
  </si>
  <si>
    <t>КАУЛБЕКОВ</t>
  </si>
  <si>
    <t>ГАЙРАТОВА</t>
  </si>
  <si>
    <t>ЭЛМУРАДОВНА</t>
  </si>
  <si>
    <t>СУЛАЙМАНОВА</t>
  </si>
  <si>
    <t>НИГАРА</t>
  </si>
  <si>
    <t>УТКИРОВНА</t>
  </si>
  <si>
    <t>БЕГЗАТБЕКОВНА</t>
  </si>
  <si>
    <t>ШОДИБЕКОВА</t>
  </si>
  <si>
    <t>ЭМИНТАЕВ</t>
  </si>
  <si>
    <t>МУСТАФА</t>
  </si>
  <si>
    <t>НУСРАТИЛЛОЕВИЧ</t>
  </si>
  <si>
    <t>ЗУЛАЙХО</t>
  </si>
  <si>
    <t>ЭЛЁР</t>
  </si>
  <si>
    <t>ИРИСКУЛОВА</t>
  </si>
  <si>
    <t>ГУЗАЛ</t>
  </si>
  <si>
    <t>ТАХИРЖАНОВНА</t>
  </si>
  <si>
    <t>МАМАДАМИНОВА</t>
  </si>
  <si>
    <t>РАХМАТИЛЛАЕВНА</t>
  </si>
  <si>
    <t>ЭШАНКУЛОВА</t>
  </si>
  <si>
    <t>ШОДИЁНА</t>
  </si>
  <si>
    <t>НЕМАТЖАНОВА</t>
  </si>
  <si>
    <t>ЖУМАНИЁЗОВНА</t>
  </si>
  <si>
    <t>АМИЛА</t>
  </si>
  <si>
    <t>РУСТАМОВНА</t>
  </si>
  <si>
    <t>ШАМШИМАТОВ</t>
  </si>
  <si>
    <t>ДАСТОНОВИЧ</t>
  </si>
  <si>
    <t>ШӘМСИЯ</t>
  </si>
  <si>
    <t>0 сынып</t>
  </si>
  <si>
    <t>КУМУШ</t>
  </si>
  <si>
    <t>САЙИТЖОНОВНА</t>
  </si>
  <si>
    <t>САЙДАХМАТОВА</t>
  </si>
  <si>
    <t>МАНСУРБЕК</t>
  </si>
  <si>
    <t>ЖАСУРБЕКОВИЧ</t>
  </si>
  <si>
    <t>АБДИЛХАМИДОВ</t>
  </si>
  <si>
    <t>ЧАРАС</t>
  </si>
  <si>
    <t>ИЛЯС</t>
  </si>
  <si>
    <t>ШАМХАТОВИЧ</t>
  </si>
  <si>
    <t>АСИЯ</t>
  </si>
  <si>
    <t>ХАЖИАКБАР</t>
  </si>
  <si>
    <t>ШАУРИКОВА</t>
  </si>
  <si>
    <t>РОЗАЛИНА</t>
  </si>
  <si>
    <t>БАХАДИРОВ</t>
  </si>
  <si>
    <t>АЛИМАРДАН</t>
  </si>
  <si>
    <t>ДАСТАНОВИЧ</t>
  </si>
  <si>
    <t>БАРАТБЕКОВА</t>
  </si>
  <si>
    <t>АРЗУ</t>
  </si>
  <si>
    <t>КАМАЛЖОНОВА</t>
  </si>
  <si>
    <t>ХАЁТЖОНОВНА</t>
  </si>
  <si>
    <t>МАХМУДУЛЛАЕВА</t>
  </si>
  <si>
    <t>ШАБНАМ</t>
  </si>
  <si>
    <t>ЭЗОЗОВНА</t>
  </si>
  <si>
    <t>РАСУЛКУЛОВ</t>
  </si>
  <si>
    <t>ЖАЛИЛ</t>
  </si>
  <si>
    <t>ФАРИДУНОВИЧ</t>
  </si>
  <si>
    <t>ТАИРОВ</t>
  </si>
  <si>
    <t>АБДУСАЛОМ</t>
  </si>
  <si>
    <t>МУХРИДДИНОВНА</t>
  </si>
  <si>
    <t>ТУРАБЕК</t>
  </si>
  <si>
    <t>ЖУРАБЕКОВИЧ</t>
  </si>
  <si>
    <t>ПАКИЗА</t>
  </si>
  <si>
    <t>ЖАННАТ</t>
  </si>
  <si>
    <t>ШЕРЗАДБЕКОВНА</t>
  </si>
  <si>
    <t>ХАИТМУРАД</t>
  </si>
  <si>
    <t>МАРЯМХАН</t>
  </si>
  <si>
    <t>ДАНИЯРХАНОВНА</t>
  </si>
  <si>
    <t>БАБИРЖАНОВНА</t>
  </si>
  <si>
    <t>МУХТАР</t>
  </si>
  <si>
    <t>СУХРАББЕКОВИЧ</t>
  </si>
  <si>
    <t>АСЛАНБЕКОВА</t>
  </si>
  <si>
    <t>ИСМОИЛ</t>
  </si>
  <si>
    <t>НАРКУЛОВ</t>
  </si>
  <si>
    <t>МУРАТАЛИЕВНА</t>
  </si>
  <si>
    <t>ЯСМИНА</t>
  </si>
  <si>
    <t>САМИЯ</t>
  </si>
  <si>
    <t>ЭЛДАРОВНА</t>
  </si>
  <si>
    <t>САМИР</t>
  </si>
  <si>
    <t>ФАРХАДОВИЧ</t>
  </si>
  <si>
    <t xml:space="preserve">Литера </t>
  </si>
  <si>
    <t xml:space="preserve">Параллель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</si>
</sst>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1"/>
  <sheetViews>
    <sheetView tabSelected="1" topLeftCell="A508" workbookViewId="0">
      <selection activeCell="D523" sqref="D523"/>
    </sheetView>
  </sheetViews>
  <sheetFormatPr defaultRowHeight="15"/>
  <cols>
    <col min="1" max="1" width="5.42578125" customWidth="1"/>
    <col min="2" max="2" width="15.7109375" style="1" customWidth="1"/>
    <col min="3" max="4" width="20.42578125" style="4" customWidth="1"/>
    <col min="5" max="5" width="21.140625" style="4" customWidth="1"/>
    <col min="6" max="6" width="12.42578125" style="1" customWidth="1"/>
    <col min="7" max="7" width="10.5703125" style="1" customWidth="1"/>
    <col min="8" max="8" width="9.140625" style="1"/>
  </cols>
  <sheetData>
    <row r="1" spans="1:9" ht="15.75">
      <c r="C1" s="2" t="s">
        <v>0</v>
      </c>
      <c r="D1" s="2"/>
      <c r="E1" s="2"/>
      <c r="F1" s="3"/>
    </row>
    <row r="3" spans="1:9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6" t="s">
        <v>6</v>
      </c>
      <c r="G3" s="6" t="s">
        <v>929</v>
      </c>
      <c r="H3" s="6" t="s">
        <v>928</v>
      </c>
      <c r="I3" s="5" t="s">
        <v>1</v>
      </c>
    </row>
    <row r="4" spans="1:9">
      <c r="A4" s="8">
        <v>1</v>
      </c>
      <c r="B4" s="6" t="str">
        <f>"070115501861"</f>
        <v>070115501861</v>
      </c>
      <c r="C4" s="7" t="s">
        <v>7</v>
      </c>
      <c r="D4" s="7" t="s">
        <v>8</v>
      </c>
      <c r="E4" s="7" t="s">
        <v>9</v>
      </c>
      <c r="F4" s="9">
        <v>39097</v>
      </c>
      <c r="G4" s="6" t="s">
        <v>10</v>
      </c>
      <c r="H4" s="6" t="s">
        <v>11</v>
      </c>
      <c r="I4" s="5">
        <v>1</v>
      </c>
    </row>
    <row r="5" spans="1:9">
      <c r="A5" s="8">
        <v>2</v>
      </c>
      <c r="B5" s="6" t="str">
        <f>"070413502136"</f>
        <v>070413502136</v>
      </c>
      <c r="C5" s="7" t="s">
        <v>12</v>
      </c>
      <c r="D5" s="7" t="s">
        <v>13</v>
      </c>
      <c r="E5" s="7" t="s">
        <v>14</v>
      </c>
      <c r="F5" s="9">
        <v>39185</v>
      </c>
      <c r="G5" s="6" t="s">
        <v>10</v>
      </c>
      <c r="H5" s="6" t="s">
        <v>11</v>
      </c>
      <c r="I5" s="5">
        <v>2</v>
      </c>
    </row>
    <row r="6" spans="1:9">
      <c r="A6" s="8">
        <v>3</v>
      </c>
      <c r="B6" s="6" t="str">
        <f>"070804652223"</f>
        <v>070804652223</v>
      </c>
      <c r="C6" s="7" t="s">
        <v>15</v>
      </c>
      <c r="D6" s="7" t="s">
        <v>16</v>
      </c>
      <c r="E6" s="7" t="s">
        <v>17</v>
      </c>
      <c r="F6" s="9">
        <v>39298</v>
      </c>
      <c r="G6" s="6" t="s">
        <v>10</v>
      </c>
      <c r="H6" s="6" t="s">
        <v>11</v>
      </c>
      <c r="I6" s="5">
        <v>3</v>
      </c>
    </row>
    <row r="7" spans="1:9">
      <c r="A7" s="8">
        <v>4</v>
      </c>
      <c r="B7" s="6" t="str">
        <f>"060916502248"</f>
        <v>060916502248</v>
      </c>
      <c r="C7" s="7" t="s">
        <v>18</v>
      </c>
      <c r="D7" s="7" t="s">
        <v>19</v>
      </c>
      <c r="E7" s="7" t="s">
        <v>20</v>
      </c>
      <c r="F7" s="9">
        <v>38976</v>
      </c>
      <c r="G7" s="6" t="s">
        <v>10</v>
      </c>
      <c r="H7" s="6" t="s">
        <v>11</v>
      </c>
      <c r="I7" s="5">
        <v>4</v>
      </c>
    </row>
    <row r="8" spans="1:9">
      <c r="A8" s="8">
        <v>5</v>
      </c>
      <c r="B8" s="6" t="str">
        <f>"071228653997"</f>
        <v>071228653997</v>
      </c>
      <c r="C8" s="7" t="s">
        <v>21</v>
      </c>
      <c r="D8" s="7" t="s">
        <v>22</v>
      </c>
      <c r="E8" s="7" t="s">
        <v>23</v>
      </c>
      <c r="F8" s="9">
        <v>39444</v>
      </c>
      <c r="G8" s="6" t="s">
        <v>10</v>
      </c>
      <c r="H8" s="6" t="s">
        <v>11</v>
      </c>
      <c r="I8" s="5">
        <v>5</v>
      </c>
    </row>
    <row r="9" spans="1:9">
      <c r="A9" s="8">
        <v>6</v>
      </c>
      <c r="B9" s="6" t="str">
        <f>"071113654098"</f>
        <v>071113654098</v>
      </c>
      <c r="C9" s="7" t="s">
        <v>21</v>
      </c>
      <c r="D9" s="7" t="s">
        <v>24</v>
      </c>
      <c r="E9" s="7" t="s">
        <v>25</v>
      </c>
      <c r="F9" s="9">
        <v>39399</v>
      </c>
      <c r="G9" s="6" t="s">
        <v>10</v>
      </c>
      <c r="H9" s="6" t="s">
        <v>11</v>
      </c>
      <c r="I9" s="5">
        <v>6</v>
      </c>
    </row>
    <row r="10" spans="1:9">
      <c r="A10" s="8">
        <v>7</v>
      </c>
      <c r="B10" s="6" t="str">
        <f>"070124601807"</f>
        <v>070124601807</v>
      </c>
      <c r="C10" s="7" t="s">
        <v>26</v>
      </c>
      <c r="D10" s="7" t="s">
        <v>27</v>
      </c>
      <c r="E10" s="7" t="s">
        <v>28</v>
      </c>
      <c r="F10" s="9">
        <v>39106</v>
      </c>
      <c r="G10" s="6" t="s">
        <v>10</v>
      </c>
      <c r="H10" s="6" t="s">
        <v>11</v>
      </c>
      <c r="I10" s="5">
        <v>7</v>
      </c>
    </row>
    <row r="11" spans="1:9">
      <c r="A11" s="8">
        <v>8</v>
      </c>
      <c r="B11" s="6" t="str">
        <f>"061026601637"</f>
        <v>061026601637</v>
      </c>
      <c r="C11" s="7" t="s">
        <v>29</v>
      </c>
      <c r="D11" s="7" t="s">
        <v>30</v>
      </c>
      <c r="E11" s="7" t="s">
        <v>31</v>
      </c>
      <c r="F11" s="9">
        <v>39016</v>
      </c>
      <c r="G11" s="6" t="s">
        <v>10</v>
      </c>
      <c r="H11" s="6" t="s">
        <v>11</v>
      </c>
      <c r="I11" s="5">
        <v>8</v>
      </c>
    </row>
    <row r="12" spans="1:9">
      <c r="A12" s="8">
        <v>9</v>
      </c>
      <c r="B12" s="6" t="str">
        <f>"070310601500"</f>
        <v>070310601500</v>
      </c>
      <c r="C12" s="7" t="s">
        <v>32</v>
      </c>
      <c r="D12" s="7" t="s">
        <v>33</v>
      </c>
      <c r="E12" s="7" t="s">
        <v>34</v>
      </c>
      <c r="F12" s="9">
        <v>39151</v>
      </c>
      <c r="G12" s="6" t="s">
        <v>10</v>
      </c>
      <c r="H12" s="6" t="s">
        <v>11</v>
      </c>
      <c r="I12" s="5">
        <v>9</v>
      </c>
    </row>
    <row r="13" spans="1:9">
      <c r="A13" s="8">
        <v>10</v>
      </c>
      <c r="B13" s="6" t="str">
        <f>"070207601451"</f>
        <v>070207601451</v>
      </c>
      <c r="C13" s="7" t="s">
        <v>35</v>
      </c>
      <c r="D13" s="7" t="s">
        <v>36</v>
      </c>
      <c r="E13" s="7" t="s">
        <v>37</v>
      </c>
      <c r="F13" s="9">
        <v>39120</v>
      </c>
      <c r="G13" s="6" t="s">
        <v>10</v>
      </c>
      <c r="H13" s="6" t="s">
        <v>11</v>
      </c>
      <c r="I13" s="5">
        <v>10</v>
      </c>
    </row>
    <row r="14" spans="1:9">
      <c r="A14" s="8">
        <v>11</v>
      </c>
      <c r="B14" s="6" t="str">
        <f>"061128502178"</f>
        <v>061128502178</v>
      </c>
      <c r="C14" s="7" t="s">
        <v>38</v>
      </c>
      <c r="D14" s="7" t="s">
        <v>39</v>
      </c>
      <c r="E14" s="7" t="s">
        <v>40</v>
      </c>
      <c r="F14" s="9">
        <v>39049</v>
      </c>
      <c r="G14" s="6" t="s">
        <v>10</v>
      </c>
      <c r="H14" s="6" t="s">
        <v>11</v>
      </c>
      <c r="I14" s="5">
        <v>11</v>
      </c>
    </row>
    <row r="15" spans="1:9">
      <c r="A15" s="8">
        <v>12</v>
      </c>
      <c r="B15" s="6" t="str">
        <f>"070308501642"</f>
        <v>070308501642</v>
      </c>
      <c r="C15" s="7" t="s">
        <v>41</v>
      </c>
      <c r="D15" s="7" t="s">
        <v>42</v>
      </c>
      <c r="E15" s="7" t="s">
        <v>43</v>
      </c>
      <c r="F15" s="9">
        <v>39149</v>
      </c>
      <c r="G15" s="6" t="s">
        <v>10</v>
      </c>
      <c r="H15" s="6" t="s">
        <v>11</v>
      </c>
      <c r="I15" s="5">
        <v>12</v>
      </c>
    </row>
    <row r="16" spans="1:9">
      <c r="A16" s="8">
        <v>13</v>
      </c>
      <c r="B16" s="6" t="str">
        <f>"061105601616"</f>
        <v>061105601616</v>
      </c>
      <c r="C16" s="7" t="s">
        <v>44</v>
      </c>
      <c r="D16" s="7" t="s">
        <v>45</v>
      </c>
      <c r="E16" s="7" t="s">
        <v>46</v>
      </c>
      <c r="F16" s="9">
        <v>39026</v>
      </c>
      <c r="G16" s="6" t="s">
        <v>10</v>
      </c>
      <c r="H16" s="6" t="s">
        <v>11</v>
      </c>
      <c r="I16" s="5">
        <v>13</v>
      </c>
    </row>
    <row r="17" spans="1:9">
      <c r="A17" s="8">
        <v>14</v>
      </c>
      <c r="B17" s="6" t="str">
        <f>"061026502074"</f>
        <v>061026502074</v>
      </c>
      <c r="C17" s="7" t="s">
        <v>47</v>
      </c>
      <c r="D17" s="7" t="s">
        <v>48</v>
      </c>
      <c r="E17" s="7" t="s">
        <v>49</v>
      </c>
      <c r="F17" s="9">
        <v>39016</v>
      </c>
      <c r="G17" s="6" t="s">
        <v>10</v>
      </c>
      <c r="H17" s="6" t="s">
        <v>11</v>
      </c>
      <c r="I17" s="5">
        <v>14</v>
      </c>
    </row>
    <row r="18" spans="1:9">
      <c r="A18" s="8">
        <v>15</v>
      </c>
      <c r="B18" s="6" t="str">
        <f>"061006602319"</f>
        <v>061006602319</v>
      </c>
      <c r="C18" s="7" t="s">
        <v>50</v>
      </c>
      <c r="D18" s="7" t="s">
        <v>51</v>
      </c>
      <c r="E18" s="7" t="s">
        <v>52</v>
      </c>
      <c r="F18" s="9">
        <v>38996</v>
      </c>
      <c r="G18" s="6" t="s">
        <v>10</v>
      </c>
      <c r="H18" s="6" t="s">
        <v>11</v>
      </c>
      <c r="I18" s="5">
        <v>15</v>
      </c>
    </row>
    <row r="19" spans="1:9">
      <c r="A19" s="8">
        <v>1</v>
      </c>
      <c r="B19" s="6" t="str">
        <f>"060513501794"</f>
        <v>060513501794</v>
      </c>
      <c r="C19" s="7" t="s">
        <v>53</v>
      </c>
      <c r="D19" s="7" t="s">
        <v>54</v>
      </c>
      <c r="E19" s="7" t="s">
        <v>55</v>
      </c>
      <c r="F19" s="9">
        <v>38850</v>
      </c>
      <c r="G19" s="6" t="s">
        <v>10</v>
      </c>
      <c r="H19" s="6" t="s">
        <v>56</v>
      </c>
      <c r="I19" s="5">
        <v>16</v>
      </c>
    </row>
    <row r="20" spans="1:9">
      <c r="A20" s="8">
        <v>2</v>
      </c>
      <c r="B20" s="6" t="str">
        <f>"061014601730"</f>
        <v>061014601730</v>
      </c>
      <c r="C20" s="7" t="s">
        <v>57</v>
      </c>
      <c r="D20" s="7" t="s">
        <v>58</v>
      </c>
      <c r="E20" s="7" t="s">
        <v>59</v>
      </c>
      <c r="F20" s="9">
        <v>39004</v>
      </c>
      <c r="G20" s="6" t="s">
        <v>10</v>
      </c>
      <c r="H20" s="6" t="s">
        <v>56</v>
      </c>
      <c r="I20" s="5">
        <v>17</v>
      </c>
    </row>
    <row r="21" spans="1:9">
      <c r="A21" s="8">
        <v>3</v>
      </c>
      <c r="B21" s="6" t="str">
        <f>"070409502114"</f>
        <v>070409502114</v>
      </c>
      <c r="C21" s="7" t="s">
        <v>60</v>
      </c>
      <c r="D21" s="7" t="s">
        <v>61</v>
      </c>
      <c r="E21" s="7" t="s">
        <v>62</v>
      </c>
      <c r="F21" s="9">
        <v>39181</v>
      </c>
      <c r="G21" s="6" t="s">
        <v>10</v>
      </c>
      <c r="H21" s="6" t="s">
        <v>56</v>
      </c>
      <c r="I21" s="5">
        <v>18</v>
      </c>
    </row>
    <row r="22" spans="1:9">
      <c r="A22" s="8">
        <v>4</v>
      </c>
      <c r="B22" s="6" t="str">
        <f>"061213601772"</f>
        <v>061213601772</v>
      </c>
      <c r="C22" s="7" t="s">
        <v>63</v>
      </c>
      <c r="D22" s="7" t="s">
        <v>64</v>
      </c>
      <c r="E22" s="7" t="s">
        <v>65</v>
      </c>
      <c r="F22" s="9">
        <v>39064</v>
      </c>
      <c r="G22" s="6" t="s">
        <v>10</v>
      </c>
      <c r="H22" s="6" t="s">
        <v>56</v>
      </c>
      <c r="I22" s="5">
        <v>19</v>
      </c>
    </row>
    <row r="23" spans="1:9">
      <c r="A23" s="8">
        <v>5</v>
      </c>
      <c r="B23" s="6" t="str">
        <f>"061213601782"</f>
        <v>061213601782</v>
      </c>
      <c r="C23" s="7" t="s">
        <v>63</v>
      </c>
      <c r="D23" s="7" t="s">
        <v>66</v>
      </c>
      <c r="E23" s="7" t="s">
        <v>65</v>
      </c>
      <c r="F23" s="9">
        <v>39064</v>
      </c>
      <c r="G23" s="6" t="s">
        <v>10</v>
      </c>
      <c r="H23" s="6" t="s">
        <v>56</v>
      </c>
      <c r="I23" s="5">
        <v>20</v>
      </c>
    </row>
    <row r="24" spans="1:9">
      <c r="A24" s="8">
        <v>6</v>
      </c>
      <c r="B24" s="6" t="str">
        <f>"061117602085"</f>
        <v>061117602085</v>
      </c>
      <c r="C24" s="7" t="s">
        <v>67</v>
      </c>
      <c r="D24" s="7" t="s">
        <v>68</v>
      </c>
      <c r="E24" s="7" t="s">
        <v>69</v>
      </c>
      <c r="F24" s="9">
        <v>39038</v>
      </c>
      <c r="G24" s="6" t="s">
        <v>10</v>
      </c>
      <c r="H24" s="6" t="s">
        <v>56</v>
      </c>
      <c r="I24" s="5">
        <v>21</v>
      </c>
    </row>
    <row r="25" spans="1:9">
      <c r="A25" s="8">
        <v>7</v>
      </c>
      <c r="B25" s="6" t="str">
        <f>"060913602083"</f>
        <v>060913602083</v>
      </c>
      <c r="C25" s="7" t="s">
        <v>70</v>
      </c>
      <c r="D25" s="7" t="s">
        <v>71</v>
      </c>
      <c r="E25" s="7" t="s">
        <v>72</v>
      </c>
      <c r="F25" s="9">
        <v>38973</v>
      </c>
      <c r="G25" s="6" t="s">
        <v>10</v>
      </c>
      <c r="H25" s="6" t="s">
        <v>56</v>
      </c>
      <c r="I25" s="5">
        <v>22</v>
      </c>
    </row>
    <row r="26" spans="1:9">
      <c r="A26" s="8">
        <v>8</v>
      </c>
      <c r="B26" s="6" t="str">
        <f>"061124502037"</f>
        <v>061124502037</v>
      </c>
      <c r="C26" s="7" t="s">
        <v>73</v>
      </c>
      <c r="D26" s="7" t="s">
        <v>74</v>
      </c>
      <c r="E26" s="7" t="s">
        <v>75</v>
      </c>
      <c r="F26" s="9">
        <v>39045</v>
      </c>
      <c r="G26" s="6" t="s">
        <v>10</v>
      </c>
      <c r="H26" s="6" t="s">
        <v>56</v>
      </c>
      <c r="I26" s="5">
        <v>23</v>
      </c>
    </row>
    <row r="27" spans="1:9">
      <c r="A27" s="8">
        <v>9</v>
      </c>
      <c r="B27" s="6" t="str">
        <f>"070121600416"</f>
        <v>070121600416</v>
      </c>
      <c r="C27" s="7" t="s">
        <v>70</v>
      </c>
      <c r="D27" s="7" t="s">
        <v>76</v>
      </c>
      <c r="E27" s="7" t="s">
        <v>77</v>
      </c>
      <c r="F27" s="9">
        <v>39103</v>
      </c>
      <c r="G27" s="6" t="s">
        <v>10</v>
      </c>
      <c r="H27" s="6" t="s">
        <v>56</v>
      </c>
      <c r="I27" s="5">
        <v>24</v>
      </c>
    </row>
    <row r="28" spans="1:9">
      <c r="A28" s="8">
        <v>10</v>
      </c>
      <c r="B28" s="6" t="str">
        <f>"070204601287"</f>
        <v>070204601287</v>
      </c>
      <c r="C28" s="7" t="s">
        <v>78</v>
      </c>
      <c r="D28" s="7" t="s">
        <v>79</v>
      </c>
      <c r="E28" s="7" t="s">
        <v>80</v>
      </c>
      <c r="F28" s="9">
        <v>39117</v>
      </c>
      <c r="G28" s="6" t="s">
        <v>10</v>
      </c>
      <c r="H28" s="6" t="s">
        <v>56</v>
      </c>
      <c r="I28" s="5">
        <v>25</v>
      </c>
    </row>
    <row r="29" spans="1:9">
      <c r="A29" s="8">
        <v>1</v>
      </c>
      <c r="B29" s="6" t="str">
        <f>"070812552578"</f>
        <v>070812552578</v>
      </c>
      <c r="C29" s="7" t="s">
        <v>81</v>
      </c>
      <c r="D29" s="7" t="s">
        <v>82</v>
      </c>
      <c r="E29" s="7" t="s">
        <v>83</v>
      </c>
      <c r="F29" s="9">
        <v>39306</v>
      </c>
      <c r="G29" s="6" t="s">
        <v>10</v>
      </c>
      <c r="H29" s="6" t="s">
        <v>84</v>
      </c>
      <c r="I29" s="5">
        <v>26</v>
      </c>
    </row>
    <row r="30" spans="1:9">
      <c r="A30" s="8">
        <v>2</v>
      </c>
      <c r="B30" s="6" t="str">
        <f>"071027553610"</f>
        <v>071027553610</v>
      </c>
      <c r="C30" s="7" t="s">
        <v>85</v>
      </c>
      <c r="D30" s="7" t="s">
        <v>86</v>
      </c>
      <c r="E30" s="7" t="s">
        <v>87</v>
      </c>
      <c r="F30" s="9">
        <v>39382</v>
      </c>
      <c r="G30" s="6" t="s">
        <v>10</v>
      </c>
      <c r="H30" s="6" t="s">
        <v>84</v>
      </c>
      <c r="I30" s="5">
        <v>27</v>
      </c>
    </row>
    <row r="31" spans="1:9">
      <c r="A31" s="8">
        <v>3</v>
      </c>
      <c r="B31" s="6" t="str">
        <f>"070721501152"</f>
        <v>070721501152</v>
      </c>
      <c r="C31" s="7" t="s">
        <v>88</v>
      </c>
      <c r="D31" s="7" t="s">
        <v>89</v>
      </c>
      <c r="E31" s="7" t="s">
        <v>90</v>
      </c>
      <c r="F31" s="9">
        <v>39284</v>
      </c>
      <c r="G31" s="6" t="s">
        <v>10</v>
      </c>
      <c r="H31" s="6" t="s">
        <v>84</v>
      </c>
      <c r="I31" s="5">
        <v>28</v>
      </c>
    </row>
    <row r="32" spans="1:9">
      <c r="A32" s="8">
        <v>4</v>
      </c>
      <c r="B32" s="6" t="str">
        <f>"070627501538"</f>
        <v>070627501538</v>
      </c>
      <c r="C32" s="7" t="s">
        <v>60</v>
      </c>
      <c r="D32" s="7" t="s">
        <v>91</v>
      </c>
      <c r="E32" s="7" t="s">
        <v>92</v>
      </c>
      <c r="F32" s="9">
        <v>39260</v>
      </c>
      <c r="G32" s="6" t="s">
        <v>10</v>
      </c>
      <c r="H32" s="6" t="s">
        <v>84</v>
      </c>
      <c r="I32" s="5">
        <v>29</v>
      </c>
    </row>
    <row r="33" spans="1:9">
      <c r="A33" s="8">
        <v>5</v>
      </c>
      <c r="B33" s="6" t="str">
        <f>"070405502112"</f>
        <v>070405502112</v>
      </c>
      <c r="C33" s="7" t="s">
        <v>93</v>
      </c>
      <c r="D33" s="7" t="s">
        <v>94</v>
      </c>
      <c r="E33" s="7" t="s">
        <v>95</v>
      </c>
      <c r="F33" s="9">
        <v>39177</v>
      </c>
      <c r="G33" s="6" t="s">
        <v>10</v>
      </c>
      <c r="H33" s="6" t="s">
        <v>84</v>
      </c>
      <c r="I33" s="5">
        <v>30</v>
      </c>
    </row>
    <row r="34" spans="1:9">
      <c r="A34" s="8">
        <v>6</v>
      </c>
      <c r="B34" s="6" t="str">
        <f>"070409502203"</f>
        <v>070409502203</v>
      </c>
      <c r="C34" s="7" t="s">
        <v>60</v>
      </c>
      <c r="D34" s="7" t="s">
        <v>96</v>
      </c>
      <c r="E34" s="7" t="s">
        <v>62</v>
      </c>
      <c r="F34" s="9">
        <v>39181</v>
      </c>
      <c r="G34" s="6" t="s">
        <v>10</v>
      </c>
      <c r="H34" s="6" t="s">
        <v>84</v>
      </c>
      <c r="I34" s="5">
        <v>31</v>
      </c>
    </row>
    <row r="35" spans="1:9">
      <c r="A35" s="8">
        <v>1</v>
      </c>
      <c r="B35" s="6" t="str">
        <f>"080505653169"</f>
        <v>080505653169</v>
      </c>
      <c r="C35" s="7" t="s">
        <v>97</v>
      </c>
      <c r="D35" s="7" t="s">
        <v>98</v>
      </c>
      <c r="E35" s="7" t="s">
        <v>99</v>
      </c>
      <c r="F35" s="9">
        <v>39573</v>
      </c>
      <c r="G35" s="6" t="s">
        <v>100</v>
      </c>
      <c r="H35" s="6" t="s">
        <v>11</v>
      </c>
      <c r="I35" s="5">
        <v>32</v>
      </c>
    </row>
    <row r="36" spans="1:9">
      <c r="A36" s="8">
        <v>2</v>
      </c>
      <c r="B36" s="6" t="str">
        <f>"071007653599"</f>
        <v>071007653599</v>
      </c>
      <c r="C36" s="7" t="s">
        <v>101</v>
      </c>
      <c r="D36" s="7" t="s">
        <v>102</v>
      </c>
      <c r="E36" s="7" t="s">
        <v>103</v>
      </c>
      <c r="F36" s="9">
        <v>39362</v>
      </c>
      <c r="G36" s="6" t="s">
        <v>100</v>
      </c>
      <c r="H36" s="6" t="s">
        <v>11</v>
      </c>
      <c r="I36" s="5">
        <v>33</v>
      </c>
    </row>
    <row r="37" spans="1:9">
      <c r="A37" s="8">
        <v>3</v>
      </c>
      <c r="B37" s="6" t="str">
        <f>"080315550928"</f>
        <v>080315550928</v>
      </c>
      <c r="C37" s="7" t="s">
        <v>104</v>
      </c>
      <c r="D37" s="7" t="s">
        <v>105</v>
      </c>
      <c r="E37" s="7" t="s">
        <v>106</v>
      </c>
      <c r="F37" s="9">
        <v>39522</v>
      </c>
      <c r="G37" s="6" t="s">
        <v>100</v>
      </c>
      <c r="H37" s="6" t="s">
        <v>11</v>
      </c>
      <c r="I37" s="5">
        <v>34</v>
      </c>
    </row>
    <row r="38" spans="1:9">
      <c r="A38" s="8">
        <v>4</v>
      </c>
      <c r="B38" s="6" t="str">
        <f>"071118651784"</f>
        <v>071118651784</v>
      </c>
      <c r="C38" s="7" t="s">
        <v>107</v>
      </c>
      <c r="D38" s="7" t="s">
        <v>108</v>
      </c>
      <c r="E38" s="7" t="s">
        <v>109</v>
      </c>
      <c r="F38" s="9">
        <v>39404</v>
      </c>
      <c r="G38" s="6" t="s">
        <v>100</v>
      </c>
      <c r="H38" s="6" t="s">
        <v>11</v>
      </c>
      <c r="I38" s="5">
        <v>35</v>
      </c>
    </row>
    <row r="39" spans="1:9">
      <c r="A39" s="8">
        <v>5</v>
      </c>
      <c r="B39" s="6" t="str">
        <f>"080217650208"</f>
        <v>080217650208</v>
      </c>
      <c r="C39" s="7" t="s">
        <v>110</v>
      </c>
      <c r="D39" s="7" t="s">
        <v>111</v>
      </c>
      <c r="E39" s="7" t="s">
        <v>112</v>
      </c>
      <c r="F39" s="9">
        <v>39495</v>
      </c>
      <c r="G39" s="6" t="s">
        <v>100</v>
      </c>
      <c r="H39" s="6" t="s">
        <v>11</v>
      </c>
      <c r="I39" s="5">
        <v>36</v>
      </c>
    </row>
    <row r="40" spans="1:9">
      <c r="A40" s="8">
        <v>6</v>
      </c>
      <c r="B40" s="6" t="str">
        <f>"080517650912"</f>
        <v>080517650912</v>
      </c>
      <c r="C40" s="7" t="s">
        <v>113</v>
      </c>
      <c r="D40" s="7" t="s">
        <v>114</v>
      </c>
      <c r="E40" s="7" t="s">
        <v>115</v>
      </c>
      <c r="F40" s="9">
        <v>39585</v>
      </c>
      <c r="G40" s="6" t="s">
        <v>100</v>
      </c>
      <c r="H40" s="6" t="s">
        <v>11</v>
      </c>
      <c r="I40" s="5">
        <v>37</v>
      </c>
    </row>
    <row r="41" spans="1:9">
      <c r="A41" s="8">
        <v>7</v>
      </c>
      <c r="B41" s="6" t="str">
        <f>"080129551403"</f>
        <v>080129551403</v>
      </c>
      <c r="C41" s="7" t="s">
        <v>116</v>
      </c>
      <c r="D41" s="7" t="s">
        <v>117</v>
      </c>
      <c r="E41" s="7" t="s">
        <v>118</v>
      </c>
      <c r="F41" s="9">
        <v>39476</v>
      </c>
      <c r="G41" s="6" t="s">
        <v>100</v>
      </c>
      <c r="H41" s="6" t="s">
        <v>11</v>
      </c>
      <c r="I41" s="5">
        <v>38</v>
      </c>
    </row>
    <row r="42" spans="1:9">
      <c r="A42" s="8">
        <v>8</v>
      </c>
      <c r="B42" s="6" t="str">
        <f>"080424550504"</f>
        <v>080424550504</v>
      </c>
      <c r="C42" s="7" t="s">
        <v>119</v>
      </c>
      <c r="D42" s="7" t="s">
        <v>120</v>
      </c>
      <c r="E42" s="7" t="s">
        <v>121</v>
      </c>
      <c r="F42" s="9">
        <v>39562</v>
      </c>
      <c r="G42" s="6" t="s">
        <v>100</v>
      </c>
      <c r="H42" s="6" t="s">
        <v>11</v>
      </c>
      <c r="I42" s="5">
        <v>39</v>
      </c>
    </row>
    <row r="43" spans="1:9">
      <c r="A43" s="8">
        <v>9</v>
      </c>
      <c r="B43" s="6" t="str">
        <f>"071012554072"</f>
        <v>071012554072</v>
      </c>
      <c r="C43" s="7" t="s">
        <v>122</v>
      </c>
      <c r="D43" s="7" t="s">
        <v>123</v>
      </c>
      <c r="E43" s="7" t="s">
        <v>124</v>
      </c>
      <c r="F43" s="9">
        <v>39367</v>
      </c>
      <c r="G43" s="6" t="s">
        <v>100</v>
      </c>
      <c r="H43" s="6" t="s">
        <v>11</v>
      </c>
      <c r="I43" s="5">
        <v>40</v>
      </c>
    </row>
    <row r="44" spans="1:9">
      <c r="A44" s="8">
        <v>10</v>
      </c>
      <c r="B44" s="6" t="str">
        <f>"070511602373"</f>
        <v>070511602373</v>
      </c>
      <c r="C44" s="7" t="s">
        <v>125</v>
      </c>
      <c r="D44" s="7" t="s">
        <v>126</v>
      </c>
      <c r="E44" s="7" t="s">
        <v>23</v>
      </c>
      <c r="F44" s="9">
        <v>39213</v>
      </c>
      <c r="G44" s="6" t="s">
        <v>100</v>
      </c>
      <c r="H44" s="6" t="s">
        <v>11</v>
      </c>
      <c r="I44" s="5">
        <v>41</v>
      </c>
    </row>
    <row r="45" spans="1:9">
      <c r="A45" s="8">
        <v>11</v>
      </c>
      <c r="B45" s="6" t="str">
        <f>"071129551976"</f>
        <v>071129551976</v>
      </c>
      <c r="C45" s="7" t="s">
        <v>127</v>
      </c>
      <c r="D45" s="7" t="s">
        <v>128</v>
      </c>
      <c r="E45" s="7" t="s">
        <v>129</v>
      </c>
      <c r="F45" s="9">
        <v>39415</v>
      </c>
      <c r="G45" s="6" t="s">
        <v>100</v>
      </c>
      <c r="H45" s="6" t="s">
        <v>11</v>
      </c>
      <c r="I45" s="5">
        <v>42</v>
      </c>
    </row>
    <row r="46" spans="1:9">
      <c r="A46" s="8">
        <v>1</v>
      </c>
      <c r="B46" s="6" t="str">
        <f>"080202550478"</f>
        <v>080202550478</v>
      </c>
      <c r="C46" s="7" t="s">
        <v>130</v>
      </c>
      <c r="D46" s="7" t="s">
        <v>131</v>
      </c>
      <c r="E46" s="7" t="s">
        <v>132</v>
      </c>
      <c r="F46" s="9">
        <v>39480</v>
      </c>
      <c r="G46" s="6" t="s">
        <v>100</v>
      </c>
      <c r="H46" s="6" t="s">
        <v>56</v>
      </c>
      <c r="I46" s="5">
        <v>43</v>
      </c>
    </row>
    <row r="47" spans="1:9">
      <c r="A47" s="8">
        <v>2</v>
      </c>
      <c r="B47" s="6" t="str">
        <f>"070919652962"</f>
        <v>070919652962</v>
      </c>
      <c r="C47" s="7" t="s">
        <v>133</v>
      </c>
      <c r="D47" s="7" t="s">
        <v>134</v>
      </c>
      <c r="E47" s="7" t="s">
        <v>135</v>
      </c>
      <c r="F47" s="9">
        <v>39344</v>
      </c>
      <c r="G47" s="6" t="s">
        <v>100</v>
      </c>
      <c r="H47" s="6" t="s">
        <v>56</v>
      </c>
      <c r="I47" s="5">
        <v>44</v>
      </c>
    </row>
    <row r="48" spans="1:9">
      <c r="A48" s="8">
        <v>3</v>
      </c>
      <c r="B48" s="6" t="str">
        <f>"081013652258"</f>
        <v>081013652258</v>
      </c>
      <c r="C48" s="7" t="s">
        <v>15</v>
      </c>
      <c r="D48" s="7" t="s">
        <v>136</v>
      </c>
      <c r="E48" s="7" t="s">
        <v>17</v>
      </c>
      <c r="F48" s="9">
        <v>39734</v>
      </c>
      <c r="G48" s="6" t="s">
        <v>100</v>
      </c>
      <c r="H48" s="6" t="s">
        <v>56</v>
      </c>
      <c r="I48" s="5">
        <v>45</v>
      </c>
    </row>
    <row r="49" spans="1:9">
      <c r="A49" s="8">
        <v>4</v>
      </c>
      <c r="B49" s="6" t="str">
        <f>"071228552308"</f>
        <v>071228552308</v>
      </c>
      <c r="C49" s="7" t="s">
        <v>137</v>
      </c>
      <c r="D49" s="7" t="s">
        <v>138</v>
      </c>
      <c r="E49" s="7" t="s">
        <v>139</v>
      </c>
      <c r="F49" s="9">
        <v>39444</v>
      </c>
      <c r="G49" s="6" t="s">
        <v>100</v>
      </c>
      <c r="H49" s="6" t="s">
        <v>56</v>
      </c>
      <c r="I49" s="5">
        <v>46</v>
      </c>
    </row>
    <row r="50" spans="1:9">
      <c r="A50" s="8">
        <v>5</v>
      </c>
      <c r="B50" s="6" t="str">
        <f>"070918654597"</f>
        <v>070918654597</v>
      </c>
      <c r="C50" s="7" t="s">
        <v>140</v>
      </c>
      <c r="D50" s="7" t="s">
        <v>141</v>
      </c>
      <c r="E50" s="7" t="s">
        <v>142</v>
      </c>
      <c r="F50" s="9">
        <v>39343</v>
      </c>
      <c r="G50" s="6" t="s">
        <v>100</v>
      </c>
      <c r="H50" s="6" t="s">
        <v>56</v>
      </c>
      <c r="I50" s="5">
        <v>47</v>
      </c>
    </row>
    <row r="51" spans="1:9">
      <c r="A51" s="8">
        <v>6</v>
      </c>
      <c r="B51" s="6" t="str">
        <f>"080425652710"</f>
        <v>080425652710</v>
      </c>
      <c r="C51" s="7" t="s">
        <v>143</v>
      </c>
      <c r="D51" s="7" t="s">
        <v>144</v>
      </c>
      <c r="E51" s="7" t="s">
        <v>145</v>
      </c>
      <c r="F51" s="9">
        <v>39563</v>
      </c>
      <c r="G51" s="6" t="s">
        <v>100</v>
      </c>
      <c r="H51" s="6" t="s">
        <v>56</v>
      </c>
      <c r="I51" s="5">
        <v>48</v>
      </c>
    </row>
    <row r="52" spans="1:9">
      <c r="A52" s="8">
        <v>7</v>
      </c>
      <c r="B52" s="6" t="str">
        <f>"080603650993"</f>
        <v>080603650993</v>
      </c>
      <c r="C52" s="7" t="s">
        <v>44</v>
      </c>
      <c r="D52" s="7" t="s">
        <v>146</v>
      </c>
      <c r="E52" s="7" t="s">
        <v>46</v>
      </c>
      <c r="F52" s="9">
        <v>39602</v>
      </c>
      <c r="G52" s="6" t="s">
        <v>100</v>
      </c>
      <c r="H52" s="6" t="s">
        <v>56</v>
      </c>
      <c r="I52" s="5">
        <v>49</v>
      </c>
    </row>
    <row r="53" spans="1:9">
      <c r="A53" s="8">
        <v>8</v>
      </c>
      <c r="B53" s="6" t="str">
        <f>"061226502418"</f>
        <v>061226502418</v>
      </c>
      <c r="C53" s="7" t="s">
        <v>147</v>
      </c>
      <c r="D53" s="7" t="s">
        <v>148</v>
      </c>
      <c r="E53" s="7" t="s">
        <v>149</v>
      </c>
      <c r="F53" s="9">
        <v>39077</v>
      </c>
      <c r="G53" s="6" t="s">
        <v>100</v>
      </c>
      <c r="H53" s="6" t="s">
        <v>56</v>
      </c>
      <c r="I53" s="5">
        <v>50</v>
      </c>
    </row>
    <row r="54" spans="1:9">
      <c r="A54" s="8">
        <v>9</v>
      </c>
      <c r="B54" s="6" t="str">
        <f>"071217651881"</f>
        <v>071217651881</v>
      </c>
      <c r="C54" s="7" t="s">
        <v>150</v>
      </c>
      <c r="D54" s="7" t="s">
        <v>151</v>
      </c>
      <c r="E54" s="7" t="s">
        <v>152</v>
      </c>
      <c r="F54" s="9">
        <v>39433</v>
      </c>
      <c r="G54" s="6" t="s">
        <v>100</v>
      </c>
      <c r="H54" s="6" t="s">
        <v>56</v>
      </c>
      <c r="I54" s="5">
        <v>51</v>
      </c>
    </row>
    <row r="55" spans="1:9">
      <c r="A55" s="8">
        <v>10</v>
      </c>
      <c r="B55" s="6" t="str">
        <f>"080303650394"</f>
        <v>080303650394</v>
      </c>
      <c r="C55" s="7" t="s">
        <v>153</v>
      </c>
      <c r="D55" s="7" t="s">
        <v>154</v>
      </c>
      <c r="E55" s="7" t="s">
        <v>155</v>
      </c>
      <c r="F55" s="9">
        <v>39510</v>
      </c>
      <c r="G55" s="6" t="s">
        <v>100</v>
      </c>
      <c r="H55" s="6" t="s">
        <v>56</v>
      </c>
      <c r="I55" s="5">
        <v>52</v>
      </c>
    </row>
    <row r="56" spans="1:9">
      <c r="A56" s="8">
        <v>11</v>
      </c>
      <c r="B56" s="6" t="str">
        <f>"080522551268"</f>
        <v>080522551268</v>
      </c>
      <c r="C56" s="7" t="s">
        <v>127</v>
      </c>
      <c r="D56" s="7" t="s">
        <v>156</v>
      </c>
      <c r="E56" s="7" t="s">
        <v>157</v>
      </c>
      <c r="F56" s="9">
        <v>39590</v>
      </c>
      <c r="G56" s="6" t="s">
        <v>100</v>
      </c>
      <c r="H56" s="6" t="s">
        <v>56</v>
      </c>
      <c r="I56" s="5">
        <v>53</v>
      </c>
    </row>
    <row r="57" spans="1:9">
      <c r="A57" s="8">
        <v>12</v>
      </c>
      <c r="B57" s="6" t="str">
        <f>"080509550952"</f>
        <v>080509550952</v>
      </c>
      <c r="C57" s="7" t="s">
        <v>158</v>
      </c>
      <c r="D57" s="7" t="s">
        <v>159</v>
      </c>
      <c r="E57" s="7" t="s">
        <v>160</v>
      </c>
      <c r="F57" s="9">
        <v>39577</v>
      </c>
      <c r="G57" s="6" t="s">
        <v>100</v>
      </c>
      <c r="H57" s="6" t="s">
        <v>56</v>
      </c>
      <c r="I57" s="5">
        <v>54</v>
      </c>
    </row>
    <row r="58" spans="1:9">
      <c r="A58" s="8">
        <v>13</v>
      </c>
      <c r="B58" s="6" t="str">
        <f>"070709600323"</f>
        <v>070709600323</v>
      </c>
      <c r="C58" s="7" t="s">
        <v>161</v>
      </c>
      <c r="D58" s="7" t="s">
        <v>162</v>
      </c>
      <c r="E58" s="7" t="s">
        <v>163</v>
      </c>
      <c r="F58" s="9">
        <v>39272</v>
      </c>
      <c r="G58" s="6" t="s">
        <v>100</v>
      </c>
      <c r="H58" s="6" t="s">
        <v>56</v>
      </c>
      <c r="I58" s="5">
        <v>55</v>
      </c>
    </row>
    <row r="59" spans="1:9">
      <c r="A59" s="8">
        <v>14</v>
      </c>
      <c r="B59" s="6" t="str">
        <f>"080719552118"</f>
        <v>080719552118</v>
      </c>
      <c r="C59" s="7" t="s">
        <v>164</v>
      </c>
      <c r="D59" s="7" t="s">
        <v>165</v>
      </c>
      <c r="E59" s="7" t="s">
        <v>20</v>
      </c>
      <c r="F59" s="9">
        <v>39648</v>
      </c>
      <c r="G59" s="6" t="s">
        <v>100</v>
      </c>
      <c r="H59" s="6" t="s">
        <v>56</v>
      </c>
      <c r="I59" s="5">
        <v>56</v>
      </c>
    </row>
    <row r="60" spans="1:9">
      <c r="A60" s="8">
        <v>15</v>
      </c>
      <c r="B60" s="6" t="str">
        <f>"080212552290"</f>
        <v>080212552290</v>
      </c>
      <c r="C60" s="7" t="s">
        <v>166</v>
      </c>
      <c r="D60" s="7" t="s">
        <v>167</v>
      </c>
      <c r="E60" s="7" t="s">
        <v>168</v>
      </c>
      <c r="F60" s="9">
        <v>39490</v>
      </c>
      <c r="G60" s="6" t="s">
        <v>100</v>
      </c>
      <c r="H60" s="6" t="s">
        <v>56</v>
      </c>
      <c r="I60" s="5">
        <v>57</v>
      </c>
    </row>
    <row r="61" spans="1:9">
      <c r="A61" s="8">
        <v>16</v>
      </c>
      <c r="B61" s="6" t="str">
        <f>"080313551053"</f>
        <v>080313551053</v>
      </c>
      <c r="C61" s="7" t="s">
        <v>169</v>
      </c>
      <c r="D61" s="7" t="s">
        <v>170</v>
      </c>
      <c r="E61" s="7" t="s">
        <v>171</v>
      </c>
      <c r="F61" s="9">
        <v>39520</v>
      </c>
      <c r="G61" s="6" t="s">
        <v>100</v>
      </c>
      <c r="H61" s="6" t="s">
        <v>56</v>
      </c>
      <c r="I61" s="5">
        <v>58</v>
      </c>
    </row>
    <row r="62" spans="1:9">
      <c r="A62" s="8">
        <v>17</v>
      </c>
      <c r="B62" s="6" t="str">
        <f>"071120653840"</f>
        <v>071120653840</v>
      </c>
      <c r="C62" s="7" t="s">
        <v>172</v>
      </c>
      <c r="D62" s="7" t="s">
        <v>173</v>
      </c>
      <c r="E62" s="7" t="s">
        <v>174</v>
      </c>
      <c r="F62" s="9">
        <v>39406</v>
      </c>
      <c r="G62" s="6" t="s">
        <v>100</v>
      </c>
      <c r="H62" s="6" t="s">
        <v>56</v>
      </c>
      <c r="I62" s="5">
        <v>59</v>
      </c>
    </row>
    <row r="63" spans="1:9">
      <c r="A63" s="8">
        <v>1</v>
      </c>
      <c r="B63" s="6" t="str">
        <f>"080704550526"</f>
        <v>080704550526</v>
      </c>
      <c r="C63" s="7" t="s">
        <v>38</v>
      </c>
      <c r="D63" s="7" t="s">
        <v>42</v>
      </c>
      <c r="E63" s="7" t="s">
        <v>175</v>
      </c>
      <c r="F63" s="9">
        <v>39633</v>
      </c>
      <c r="G63" s="6" t="s">
        <v>176</v>
      </c>
      <c r="H63" s="6" t="s">
        <v>11</v>
      </c>
      <c r="I63" s="5">
        <v>60</v>
      </c>
    </row>
    <row r="64" spans="1:9">
      <c r="A64" s="8">
        <v>2</v>
      </c>
      <c r="B64" s="6" t="str">
        <f>"090816500075"</f>
        <v>090816500075</v>
      </c>
      <c r="C64" s="7" t="s">
        <v>177</v>
      </c>
      <c r="D64" s="7" t="s">
        <v>178</v>
      </c>
      <c r="E64" s="7" t="s">
        <v>179</v>
      </c>
      <c r="F64" s="9">
        <v>40041</v>
      </c>
      <c r="G64" s="6" t="s">
        <v>176</v>
      </c>
      <c r="H64" s="6" t="s">
        <v>11</v>
      </c>
      <c r="I64" s="5">
        <v>61</v>
      </c>
    </row>
    <row r="65" spans="1:9">
      <c r="A65" s="8">
        <v>3</v>
      </c>
      <c r="B65" s="6" t="str">
        <f>"090708600222"</f>
        <v>090708600222</v>
      </c>
      <c r="C65" s="7" t="s">
        <v>180</v>
      </c>
      <c r="D65" s="7" t="s">
        <v>181</v>
      </c>
      <c r="E65" s="7" t="s">
        <v>182</v>
      </c>
      <c r="F65" s="9">
        <v>40002</v>
      </c>
      <c r="G65" s="6" t="s">
        <v>176</v>
      </c>
      <c r="H65" s="6" t="s">
        <v>11</v>
      </c>
      <c r="I65" s="5">
        <v>62</v>
      </c>
    </row>
    <row r="66" spans="1:9">
      <c r="A66" s="8">
        <v>4</v>
      </c>
      <c r="B66" s="6" t="str">
        <f>"090125550421"</f>
        <v>090125550421</v>
      </c>
      <c r="C66" s="7" t="s">
        <v>169</v>
      </c>
      <c r="D66" s="7" t="s">
        <v>183</v>
      </c>
      <c r="E66" s="7" t="s">
        <v>184</v>
      </c>
      <c r="F66" s="9">
        <v>39838</v>
      </c>
      <c r="G66" s="6" t="s">
        <v>176</v>
      </c>
      <c r="H66" s="6" t="s">
        <v>11</v>
      </c>
      <c r="I66" s="5">
        <v>63</v>
      </c>
    </row>
    <row r="67" spans="1:9">
      <c r="A67" s="8">
        <v>5</v>
      </c>
      <c r="B67" s="6" t="str">
        <f>"081124550695"</f>
        <v>081124550695</v>
      </c>
      <c r="C67" s="7" t="s">
        <v>185</v>
      </c>
      <c r="D67" s="7" t="s">
        <v>186</v>
      </c>
      <c r="E67" s="7" t="s">
        <v>187</v>
      </c>
      <c r="F67" s="9">
        <v>39776</v>
      </c>
      <c r="G67" s="6" t="s">
        <v>176</v>
      </c>
      <c r="H67" s="6" t="s">
        <v>11</v>
      </c>
      <c r="I67" s="5">
        <v>64</v>
      </c>
    </row>
    <row r="68" spans="1:9">
      <c r="A68" s="8">
        <v>6</v>
      </c>
      <c r="B68" s="6" t="str">
        <f>"090503650373"</f>
        <v>090503650373</v>
      </c>
      <c r="C68" s="7" t="s">
        <v>188</v>
      </c>
      <c r="D68" s="7" t="s">
        <v>189</v>
      </c>
      <c r="E68" s="7" t="s">
        <v>190</v>
      </c>
      <c r="F68" s="9">
        <v>39936</v>
      </c>
      <c r="G68" s="6" t="s">
        <v>176</v>
      </c>
      <c r="H68" s="6" t="s">
        <v>11</v>
      </c>
      <c r="I68" s="5">
        <v>65</v>
      </c>
    </row>
    <row r="69" spans="1:9">
      <c r="A69" s="8">
        <v>7</v>
      </c>
      <c r="B69" s="6" t="str">
        <f>"090421650556"</f>
        <v>090421650556</v>
      </c>
      <c r="C69" s="7" t="s">
        <v>191</v>
      </c>
      <c r="D69" s="7" t="s">
        <v>192</v>
      </c>
      <c r="E69" s="7" t="s">
        <v>193</v>
      </c>
      <c r="F69" s="9">
        <v>39924</v>
      </c>
      <c r="G69" s="6" t="s">
        <v>176</v>
      </c>
      <c r="H69" s="6" t="s">
        <v>11</v>
      </c>
      <c r="I69" s="5">
        <v>66</v>
      </c>
    </row>
    <row r="70" spans="1:9">
      <c r="A70" s="8">
        <v>8</v>
      </c>
      <c r="B70" s="6" t="str">
        <f>"090419550569"</f>
        <v>090419550569</v>
      </c>
      <c r="C70" s="7" t="s">
        <v>194</v>
      </c>
      <c r="D70" s="7" t="s">
        <v>195</v>
      </c>
      <c r="E70" s="7" t="s">
        <v>196</v>
      </c>
      <c r="F70" s="9">
        <v>39922</v>
      </c>
      <c r="G70" s="6" t="s">
        <v>176</v>
      </c>
      <c r="H70" s="6" t="s">
        <v>11</v>
      </c>
      <c r="I70" s="5">
        <v>67</v>
      </c>
    </row>
    <row r="71" spans="1:9">
      <c r="A71" s="8">
        <v>9</v>
      </c>
      <c r="B71" s="6" t="str">
        <f>"080728551248"</f>
        <v>080728551248</v>
      </c>
      <c r="C71" s="7" t="s">
        <v>197</v>
      </c>
      <c r="D71" s="7" t="s">
        <v>198</v>
      </c>
      <c r="E71" s="7" t="s">
        <v>199</v>
      </c>
      <c r="F71" s="9">
        <v>39657</v>
      </c>
      <c r="G71" s="6" t="s">
        <v>176</v>
      </c>
      <c r="H71" s="6" t="s">
        <v>11</v>
      </c>
      <c r="I71" s="5">
        <v>68</v>
      </c>
    </row>
    <row r="72" spans="1:9">
      <c r="A72" s="8">
        <v>10</v>
      </c>
      <c r="B72" s="6" t="str">
        <f>"090703650083"</f>
        <v>090703650083</v>
      </c>
      <c r="C72" s="7" t="s">
        <v>200</v>
      </c>
      <c r="D72" s="7" t="s">
        <v>201</v>
      </c>
      <c r="E72" s="7" t="s">
        <v>202</v>
      </c>
      <c r="F72" s="9">
        <v>39997</v>
      </c>
      <c r="G72" s="6" t="s">
        <v>176</v>
      </c>
      <c r="H72" s="6" t="s">
        <v>11</v>
      </c>
      <c r="I72" s="5">
        <v>69</v>
      </c>
    </row>
    <row r="73" spans="1:9">
      <c r="A73" s="8">
        <v>11</v>
      </c>
      <c r="B73" s="6" t="str">
        <f>"080508650725"</f>
        <v>080508650725</v>
      </c>
      <c r="C73" s="7" t="s">
        <v>203</v>
      </c>
      <c r="D73" s="7" t="s">
        <v>114</v>
      </c>
      <c r="E73" s="7" t="s">
        <v>72</v>
      </c>
      <c r="F73" s="9">
        <v>39576</v>
      </c>
      <c r="G73" s="6" t="s">
        <v>176</v>
      </c>
      <c r="H73" s="6" t="s">
        <v>11</v>
      </c>
      <c r="I73" s="5">
        <v>70</v>
      </c>
    </row>
    <row r="74" spans="1:9">
      <c r="A74" s="8">
        <v>12</v>
      </c>
      <c r="B74" s="6" t="str">
        <f>"090529551614"</f>
        <v>090529551614</v>
      </c>
      <c r="C74" s="7" t="s">
        <v>204</v>
      </c>
      <c r="D74" s="7" t="s">
        <v>205</v>
      </c>
      <c r="E74" s="7" t="s">
        <v>206</v>
      </c>
      <c r="F74" s="9">
        <v>39962</v>
      </c>
      <c r="G74" s="6" t="s">
        <v>176</v>
      </c>
      <c r="H74" s="6" t="s">
        <v>11</v>
      </c>
      <c r="I74" s="5">
        <v>71</v>
      </c>
    </row>
    <row r="75" spans="1:9">
      <c r="A75" s="8">
        <v>13</v>
      </c>
      <c r="B75" s="6" t="str">
        <f>"090701650392"</f>
        <v>090701650392</v>
      </c>
      <c r="C75" s="7" t="s">
        <v>161</v>
      </c>
      <c r="D75" s="7" t="s">
        <v>207</v>
      </c>
      <c r="E75" s="7" t="s">
        <v>208</v>
      </c>
      <c r="F75" s="9">
        <v>39995</v>
      </c>
      <c r="G75" s="6" t="s">
        <v>176</v>
      </c>
      <c r="H75" s="6" t="s">
        <v>11</v>
      </c>
      <c r="I75" s="5">
        <v>72</v>
      </c>
    </row>
    <row r="76" spans="1:9">
      <c r="A76" s="8">
        <v>14</v>
      </c>
      <c r="B76" s="6" t="str">
        <f>"090308650561"</f>
        <v>090308650561</v>
      </c>
      <c r="C76" s="7" t="s">
        <v>70</v>
      </c>
      <c r="D76" s="7" t="s">
        <v>209</v>
      </c>
      <c r="E76" s="7" t="s">
        <v>210</v>
      </c>
      <c r="F76" s="9">
        <v>39880</v>
      </c>
      <c r="G76" s="6" t="s">
        <v>176</v>
      </c>
      <c r="H76" s="6" t="s">
        <v>11</v>
      </c>
      <c r="I76" s="5">
        <v>73</v>
      </c>
    </row>
    <row r="77" spans="1:9">
      <c r="A77" s="8">
        <v>15</v>
      </c>
      <c r="B77" s="6" t="str">
        <f>"080730552049"</f>
        <v>080730552049</v>
      </c>
      <c r="C77" s="7" t="s">
        <v>211</v>
      </c>
      <c r="D77" s="7" t="s">
        <v>212</v>
      </c>
      <c r="E77" s="7" t="s">
        <v>213</v>
      </c>
      <c r="F77" s="9">
        <v>39659</v>
      </c>
      <c r="G77" s="6" t="s">
        <v>176</v>
      </c>
      <c r="H77" s="6" t="s">
        <v>11</v>
      </c>
      <c r="I77" s="5">
        <v>74</v>
      </c>
    </row>
    <row r="78" spans="1:9">
      <c r="A78" s="8">
        <v>1</v>
      </c>
      <c r="B78" s="6" t="str">
        <f>"081010550902"</f>
        <v>081010550902</v>
      </c>
      <c r="C78" s="7" t="s">
        <v>214</v>
      </c>
      <c r="D78" s="7" t="s">
        <v>215</v>
      </c>
      <c r="E78" s="7" t="s">
        <v>216</v>
      </c>
      <c r="F78" s="9">
        <v>39731</v>
      </c>
      <c r="G78" s="6" t="s">
        <v>176</v>
      </c>
      <c r="H78" s="6" t="s">
        <v>56</v>
      </c>
      <c r="I78" s="5">
        <v>75</v>
      </c>
    </row>
    <row r="79" spans="1:9">
      <c r="A79" s="8">
        <v>2</v>
      </c>
      <c r="B79" s="6" t="str">
        <f>"090303550032"</f>
        <v>090303550032</v>
      </c>
      <c r="C79" s="7" t="s">
        <v>217</v>
      </c>
      <c r="D79" s="7" t="s">
        <v>218</v>
      </c>
      <c r="E79" s="7" t="s">
        <v>219</v>
      </c>
      <c r="F79" s="9">
        <v>39875</v>
      </c>
      <c r="G79" s="6" t="s">
        <v>176</v>
      </c>
      <c r="H79" s="6" t="s">
        <v>56</v>
      </c>
      <c r="I79" s="5">
        <v>76</v>
      </c>
    </row>
    <row r="80" spans="1:9">
      <c r="A80" s="8">
        <v>3</v>
      </c>
      <c r="B80" s="6" t="str">
        <f>"090205551414"</f>
        <v>090205551414</v>
      </c>
      <c r="C80" s="7" t="s">
        <v>220</v>
      </c>
      <c r="D80" s="7" t="s">
        <v>221</v>
      </c>
      <c r="E80" s="7" t="s">
        <v>139</v>
      </c>
      <c r="F80" s="9">
        <v>39849</v>
      </c>
      <c r="G80" s="6" t="s">
        <v>176</v>
      </c>
      <c r="H80" s="6" t="s">
        <v>56</v>
      </c>
      <c r="I80" s="5">
        <v>77</v>
      </c>
    </row>
    <row r="81" spans="1:9">
      <c r="A81" s="8">
        <v>4</v>
      </c>
      <c r="B81" s="6" t="str">
        <f>"090113650581"</f>
        <v>090113650581</v>
      </c>
      <c r="C81" s="7" t="s">
        <v>222</v>
      </c>
      <c r="D81" s="7" t="s">
        <v>223</v>
      </c>
      <c r="E81" s="7" t="s">
        <v>224</v>
      </c>
      <c r="F81" s="9">
        <v>39826</v>
      </c>
      <c r="G81" s="6" t="s">
        <v>176</v>
      </c>
      <c r="H81" s="6" t="s">
        <v>56</v>
      </c>
      <c r="I81" s="5">
        <v>78</v>
      </c>
    </row>
    <row r="82" spans="1:9">
      <c r="A82" s="8">
        <v>5</v>
      </c>
      <c r="B82" s="6" t="str">
        <f>"081119650713"</f>
        <v>081119650713</v>
      </c>
      <c r="C82" s="7" t="s">
        <v>225</v>
      </c>
      <c r="D82" s="7" t="s">
        <v>226</v>
      </c>
      <c r="E82" s="7" t="s">
        <v>227</v>
      </c>
      <c r="F82" s="9">
        <v>39771</v>
      </c>
      <c r="G82" s="6" t="s">
        <v>176</v>
      </c>
      <c r="H82" s="6" t="s">
        <v>56</v>
      </c>
      <c r="I82" s="5">
        <v>79</v>
      </c>
    </row>
    <row r="83" spans="1:9">
      <c r="A83" s="8">
        <v>6</v>
      </c>
      <c r="B83" s="6" t="str">
        <f>"080914550469"</f>
        <v>080914550469</v>
      </c>
      <c r="C83" s="7" t="s">
        <v>228</v>
      </c>
      <c r="D83" s="7" t="s">
        <v>212</v>
      </c>
      <c r="E83" s="7" t="s">
        <v>229</v>
      </c>
      <c r="F83" s="9">
        <v>39705</v>
      </c>
      <c r="G83" s="6" t="s">
        <v>176</v>
      </c>
      <c r="H83" s="6" t="s">
        <v>56</v>
      </c>
      <c r="I83" s="5">
        <v>80</v>
      </c>
    </row>
    <row r="84" spans="1:9">
      <c r="A84" s="8">
        <v>7</v>
      </c>
      <c r="B84" s="6" t="str">
        <f>"081031650170"</f>
        <v>081031650170</v>
      </c>
      <c r="C84" s="7" t="s">
        <v>110</v>
      </c>
      <c r="D84" s="7" t="s">
        <v>27</v>
      </c>
      <c r="E84" s="7" t="s">
        <v>230</v>
      </c>
      <c r="F84" s="9">
        <v>39752</v>
      </c>
      <c r="G84" s="6" t="s">
        <v>176</v>
      </c>
      <c r="H84" s="6" t="s">
        <v>56</v>
      </c>
      <c r="I84" s="5">
        <v>81</v>
      </c>
    </row>
    <row r="85" spans="1:9">
      <c r="A85" s="8">
        <v>8</v>
      </c>
      <c r="B85" s="6" t="str">
        <f>"091001650624"</f>
        <v>091001650624</v>
      </c>
      <c r="C85" s="7" t="s">
        <v>231</v>
      </c>
      <c r="D85" s="7" t="s">
        <v>232</v>
      </c>
      <c r="E85" s="7" t="s">
        <v>233</v>
      </c>
      <c r="F85" s="9">
        <v>40087</v>
      </c>
      <c r="G85" s="6" t="s">
        <v>176</v>
      </c>
      <c r="H85" s="6" t="s">
        <v>56</v>
      </c>
      <c r="I85" s="5">
        <v>82</v>
      </c>
    </row>
    <row r="86" spans="1:9">
      <c r="A86" s="8">
        <v>9</v>
      </c>
      <c r="B86" s="6" t="str">
        <f>"090402650423"</f>
        <v>090402650423</v>
      </c>
      <c r="C86" s="7" t="s">
        <v>234</v>
      </c>
      <c r="D86" s="7" t="s">
        <v>42</v>
      </c>
      <c r="E86" s="7" t="s">
        <v>235</v>
      </c>
      <c r="F86" s="9">
        <v>39905</v>
      </c>
      <c r="G86" s="6" t="s">
        <v>176</v>
      </c>
      <c r="H86" s="6" t="s">
        <v>56</v>
      </c>
      <c r="I86" s="5">
        <v>83</v>
      </c>
    </row>
    <row r="87" spans="1:9">
      <c r="A87" s="8">
        <v>10</v>
      </c>
      <c r="B87" s="6" t="str">
        <f>"080517551092"</f>
        <v>080517551092</v>
      </c>
      <c r="C87" s="7" t="s">
        <v>236</v>
      </c>
      <c r="D87" s="7" t="s">
        <v>237</v>
      </c>
      <c r="E87" s="7" t="s">
        <v>238</v>
      </c>
      <c r="F87" s="9">
        <v>39585</v>
      </c>
      <c r="G87" s="6" t="s">
        <v>176</v>
      </c>
      <c r="H87" s="6" t="s">
        <v>56</v>
      </c>
      <c r="I87" s="5">
        <v>84</v>
      </c>
    </row>
    <row r="88" spans="1:9">
      <c r="A88" s="8">
        <v>11</v>
      </c>
      <c r="B88" s="6" t="str">
        <f>"090620650151"</f>
        <v>090620650151</v>
      </c>
      <c r="C88" s="7" t="s">
        <v>239</v>
      </c>
      <c r="D88" s="7" t="s">
        <v>240</v>
      </c>
      <c r="E88" s="7" t="s">
        <v>241</v>
      </c>
      <c r="F88" s="9">
        <v>39984</v>
      </c>
      <c r="G88" s="6" t="s">
        <v>176</v>
      </c>
      <c r="H88" s="6" t="s">
        <v>56</v>
      </c>
      <c r="I88" s="5">
        <v>85</v>
      </c>
    </row>
    <row r="89" spans="1:9">
      <c r="A89" s="8">
        <v>12</v>
      </c>
      <c r="B89" s="6" t="str">
        <f>"090612550667"</f>
        <v>090612550667</v>
      </c>
      <c r="C89" s="7" t="s">
        <v>242</v>
      </c>
      <c r="D89" s="7" t="s">
        <v>243</v>
      </c>
      <c r="E89" s="7" t="s">
        <v>244</v>
      </c>
      <c r="F89" s="9">
        <v>39976</v>
      </c>
      <c r="G89" s="6" t="s">
        <v>176</v>
      </c>
      <c r="H89" s="6" t="s">
        <v>56</v>
      </c>
      <c r="I89" s="5">
        <v>86</v>
      </c>
    </row>
    <row r="90" spans="1:9">
      <c r="A90" s="8">
        <v>13</v>
      </c>
      <c r="B90" s="6" t="str">
        <f>"091231550202"</f>
        <v>091231550202</v>
      </c>
      <c r="C90" s="7" t="s">
        <v>245</v>
      </c>
      <c r="D90" s="7" t="s">
        <v>246</v>
      </c>
      <c r="E90" s="7" t="s">
        <v>216</v>
      </c>
      <c r="F90" s="9">
        <v>40178</v>
      </c>
      <c r="G90" s="6" t="s">
        <v>176</v>
      </c>
      <c r="H90" s="6" t="s">
        <v>56</v>
      </c>
      <c r="I90" s="5">
        <v>87</v>
      </c>
    </row>
    <row r="91" spans="1:9">
      <c r="A91" s="8">
        <v>14</v>
      </c>
      <c r="B91" s="6" t="str">
        <f>"090328550584"</f>
        <v>090328550584</v>
      </c>
      <c r="C91" s="7" t="s">
        <v>245</v>
      </c>
      <c r="D91" s="7" t="s">
        <v>247</v>
      </c>
      <c r="E91" s="7" t="s">
        <v>248</v>
      </c>
      <c r="F91" s="9">
        <v>39900</v>
      </c>
      <c r="G91" s="6" t="s">
        <v>176</v>
      </c>
      <c r="H91" s="6" t="s">
        <v>56</v>
      </c>
      <c r="I91" s="5">
        <v>88</v>
      </c>
    </row>
    <row r="92" spans="1:9">
      <c r="A92" s="8">
        <v>1</v>
      </c>
      <c r="B92" s="6" t="str">
        <f>"090203550099"</f>
        <v>090203550099</v>
      </c>
      <c r="C92" s="7" t="s">
        <v>137</v>
      </c>
      <c r="D92" s="7" t="s">
        <v>249</v>
      </c>
      <c r="E92" s="7" t="s">
        <v>250</v>
      </c>
      <c r="F92" s="9">
        <v>39847</v>
      </c>
      <c r="G92" s="6" t="s">
        <v>176</v>
      </c>
      <c r="H92" s="6" t="s">
        <v>84</v>
      </c>
      <c r="I92" s="5">
        <v>89</v>
      </c>
    </row>
    <row r="93" spans="1:9">
      <c r="A93" s="8">
        <v>2</v>
      </c>
      <c r="B93" s="6" t="str">
        <f>"080725552557"</f>
        <v>080725552557</v>
      </c>
      <c r="C93" s="7" t="s">
        <v>251</v>
      </c>
      <c r="D93" s="7" t="s">
        <v>252</v>
      </c>
      <c r="E93" s="7" t="s">
        <v>253</v>
      </c>
      <c r="F93" s="9">
        <v>39654</v>
      </c>
      <c r="G93" s="6" t="s">
        <v>176</v>
      </c>
      <c r="H93" s="6" t="s">
        <v>84</v>
      </c>
      <c r="I93" s="5">
        <v>90</v>
      </c>
    </row>
    <row r="94" spans="1:9">
      <c r="A94" s="8">
        <v>3</v>
      </c>
      <c r="B94" s="6" t="str">
        <f>"081120550277"</f>
        <v>081120550277</v>
      </c>
      <c r="C94" s="7" t="s">
        <v>130</v>
      </c>
      <c r="D94" s="7" t="s">
        <v>212</v>
      </c>
      <c r="E94" s="7" t="s">
        <v>254</v>
      </c>
      <c r="F94" s="9">
        <v>39772</v>
      </c>
      <c r="G94" s="6" t="s">
        <v>176</v>
      </c>
      <c r="H94" s="6" t="s">
        <v>84</v>
      </c>
      <c r="I94" s="5">
        <v>91</v>
      </c>
    </row>
    <row r="95" spans="1:9">
      <c r="A95" s="8">
        <v>4</v>
      </c>
      <c r="B95" s="6" t="str">
        <f>"090812550228"</f>
        <v>090812550228</v>
      </c>
      <c r="C95" s="7" t="s">
        <v>255</v>
      </c>
      <c r="D95" s="7" t="s">
        <v>256</v>
      </c>
      <c r="E95" s="7" t="s">
        <v>257</v>
      </c>
      <c r="F95" s="9">
        <v>40037</v>
      </c>
      <c r="G95" s="6" t="s">
        <v>176</v>
      </c>
      <c r="H95" s="6" t="s">
        <v>84</v>
      </c>
      <c r="I95" s="5">
        <v>92</v>
      </c>
    </row>
    <row r="96" spans="1:9">
      <c r="A96" s="8">
        <v>5</v>
      </c>
      <c r="B96" s="6" t="str">
        <f>"090615550306"</f>
        <v>090615550306</v>
      </c>
      <c r="C96" s="7" t="s">
        <v>258</v>
      </c>
      <c r="D96" s="7" t="s">
        <v>259</v>
      </c>
      <c r="E96" s="7" t="s">
        <v>260</v>
      </c>
      <c r="F96" s="9">
        <v>39979</v>
      </c>
      <c r="G96" s="6" t="s">
        <v>176</v>
      </c>
      <c r="H96" s="6" t="s">
        <v>84</v>
      </c>
      <c r="I96" s="5">
        <v>93</v>
      </c>
    </row>
    <row r="97" spans="1:9">
      <c r="A97" s="8">
        <v>6</v>
      </c>
      <c r="B97" s="6" t="str">
        <f>"090704550111"</f>
        <v>090704550111</v>
      </c>
      <c r="C97" s="7" t="s">
        <v>261</v>
      </c>
      <c r="D97" s="7" t="s">
        <v>262</v>
      </c>
      <c r="E97" s="7" t="s">
        <v>263</v>
      </c>
      <c r="F97" s="9">
        <v>39998</v>
      </c>
      <c r="G97" s="6" t="s">
        <v>176</v>
      </c>
      <c r="H97" s="6" t="s">
        <v>84</v>
      </c>
      <c r="I97" s="5">
        <v>94</v>
      </c>
    </row>
    <row r="98" spans="1:9">
      <c r="A98" s="8">
        <v>7</v>
      </c>
      <c r="B98" s="6" t="str">
        <f>"080825550603"</f>
        <v>080825550603</v>
      </c>
      <c r="C98" s="7" t="s">
        <v>264</v>
      </c>
      <c r="D98" s="7" t="s">
        <v>265</v>
      </c>
      <c r="E98" s="7" t="s">
        <v>266</v>
      </c>
      <c r="F98" s="9">
        <v>39685</v>
      </c>
      <c r="G98" s="6" t="s">
        <v>176</v>
      </c>
      <c r="H98" s="6" t="s">
        <v>84</v>
      </c>
      <c r="I98" s="5">
        <v>95</v>
      </c>
    </row>
    <row r="99" spans="1:9">
      <c r="A99" s="8">
        <v>8</v>
      </c>
      <c r="B99" s="6" t="str">
        <f>"080714551945"</f>
        <v>080714551945</v>
      </c>
      <c r="C99" s="7" t="s">
        <v>267</v>
      </c>
      <c r="D99" s="7" t="s">
        <v>268</v>
      </c>
      <c r="E99" s="7" t="s">
        <v>269</v>
      </c>
      <c r="F99" s="9">
        <v>39643</v>
      </c>
      <c r="G99" s="6" t="s">
        <v>176</v>
      </c>
      <c r="H99" s="6" t="s">
        <v>84</v>
      </c>
      <c r="I99" s="5">
        <v>96</v>
      </c>
    </row>
    <row r="100" spans="1:9">
      <c r="A100" s="8">
        <v>9</v>
      </c>
      <c r="B100" s="6" t="str">
        <f>"090522551041"</f>
        <v>090522551041</v>
      </c>
      <c r="C100" s="7" t="s">
        <v>60</v>
      </c>
      <c r="D100" s="7" t="s">
        <v>270</v>
      </c>
      <c r="E100" s="7" t="s">
        <v>62</v>
      </c>
      <c r="F100" s="9">
        <v>39955</v>
      </c>
      <c r="G100" s="6" t="s">
        <v>176</v>
      </c>
      <c r="H100" s="6" t="s">
        <v>84</v>
      </c>
      <c r="I100" s="5">
        <v>97</v>
      </c>
    </row>
    <row r="101" spans="1:9">
      <c r="A101" s="8">
        <v>10</v>
      </c>
      <c r="B101" s="6" t="str">
        <f>"080914650504"</f>
        <v>080914650504</v>
      </c>
      <c r="C101" s="7" t="s">
        <v>271</v>
      </c>
      <c r="D101" s="7" t="s">
        <v>272</v>
      </c>
      <c r="E101" s="7" t="s">
        <v>273</v>
      </c>
      <c r="F101" s="9">
        <v>39705</v>
      </c>
      <c r="G101" s="6" t="s">
        <v>176</v>
      </c>
      <c r="H101" s="6" t="s">
        <v>84</v>
      </c>
      <c r="I101" s="5">
        <v>98</v>
      </c>
    </row>
    <row r="102" spans="1:9">
      <c r="A102" s="8">
        <v>11</v>
      </c>
      <c r="B102" s="6" t="str">
        <f>"090131550048"</f>
        <v>090131550048</v>
      </c>
      <c r="C102" s="7" t="s">
        <v>137</v>
      </c>
      <c r="D102" s="7" t="s">
        <v>274</v>
      </c>
      <c r="E102" s="7" t="s">
        <v>139</v>
      </c>
      <c r="F102" s="9">
        <v>39844</v>
      </c>
      <c r="G102" s="6" t="s">
        <v>176</v>
      </c>
      <c r="H102" s="6" t="s">
        <v>84</v>
      </c>
      <c r="I102" s="5">
        <v>99</v>
      </c>
    </row>
    <row r="103" spans="1:9">
      <c r="A103" s="8">
        <v>12</v>
      </c>
      <c r="B103" s="6" t="str">
        <f>"080906650085"</f>
        <v>080906650085</v>
      </c>
      <c r="C103" s="7" t="s">
        <v>275</v>
      </c>
      <c r="D103" s="7" t="s">
        <v>276</v>
      </c>
      <c r="E103" s="7" t="s">
        <v>277</v>
      </c>
      <c r="F103" s="9">
        <v>39697</v>
      </c>
      <c r="G103" s="6" t="s">
        <v>176</v>
      </c>
      <c r="H103" s="6" t="s">
        <v>84</v>
      </c>
      <c r="I103" s="5">
        <v>100</v>
      </c>
    </row>
    <row r="104" spans="1:9">
      <c r="A104" s="8">
        <v>13</v>
      </c>
      <c r="B104" s="6" t="str">
        <f>"090614651870"</f>
        <v>090614651870</v>
      </c>
      <c r="C104" s="7" t="s">
        <v>278</v>
      </c>
      <c r="D104" s="7" t="s">
        <v>279</v>
      </c>
      <c r="E104" s="7" t="s">
        <v>280</v>
      </c>
      <c r="F104" s="9">
        <v>39978</v>
      </c>
      <c r="G104" s="6" t="s">
        <v>176</v>
      </c>
      <c r="H104" s="6" t="s">
        <v>84</v>
      </c>
      <c r="I104" s="5">
        <v>101</v>
      </c>
    </row>
    <row r="105" spans="1:9">
      <c r="A105" s="8">
        <v>14</v>
      </c>
      <c r="B105" s="6" t="str">
        <f>"090828650132"</f>
        <v>090828650132</v>
      </c>
      <c r="C105" s="7" t="s">
        <v>113</v>
      </c>
      <c r="D105" s="7" t="s">
        <v>281</v>
      </c>
      <c r="E105" s="7" t="s">
        <v>282</v>
      </c>
      <c r="F105" s="9">
        <v>40053</v>
      </c>
      <c r="G105" s="6" t="s">
        <v>176</v>
      </c>
      <c r="H105" s="6" t="s">
        <v>84</v>
      </c>
      <c r="I105" s="5">
        <v>102</v>
      </c>
    </row>
    <row r="106" spans="1:9">
      <c r="A106" s="8">
        <v>15</v>
      </c>
      <c r="B106" s="6" t="str">
        <f>"090611650291"</f>
        <v>090611650291</v>
      </c>
      <c r="C106" s="7" t="s">
        <v>283</v>
      </c>
      <c r="D106" s="7" t="s">
        <v>284</v>
      </c>
      <c r="E106" s="7" t="s">
        <v>285</v>
      </c>
      <c r="F106" s="9">
        <v>39975</v>
      </c>
      <c r="G106" s="6" t="s">
        <v>176</v>
      </c>
      <c r="H106" s="6" t="s">
        <v>84</v>
      </c>
      <c r="I106" s="5">
        <v>103</v>
      </c>
    </row>
    <row r="107" spans="1:9">
      <c r="A107" s="8">
        <v>16</v>
      </c>
      <c r="B107" s="6" t="str">
        <f>"090828600196"</f>
        <v>090828600196</v>
      </c>
      <c r="C107" s="7" t="s">
        <v>286</v>
      </c>
      <c r="D107" s="7" t="s">
        <v>287</v>
      </c>
      <c r="E107" s="7"/>
      <c r="F107" s="9">
        <v>40053</v>
      </c>
      <c r="G107" s="6" t="s">
        <v>176</v>
      </c>
      <c r="H107" s="6" t="s">
        <v>84</v>
      </c>
      <c r="I107" s="5">
        <v>104</v>
      </c>
    </row>
    <row r="108" spans="1:9">
      <c r="A108" s="8">
        <v>1</v>
      </c>
      <c r="B108" s="6" t="str">
        <f>"090301550725"</f>
        <v>090301550725</v>
      </c>
      <c r="C108" s="7" t="s">
        <v>88</v>
      </c>
      <c r="D108" s="7" t="s">
        <v>165</v>
      </c>
      <c r="E108" s="7" t="s">
        <v>90</v>
      </c>
      <c r="F108" s="9">
        <v>39873</v>
      </c>
      <c r="G108" s="6" t="s">
        <v>176</v>
      </c>
      <c r="H108" s="6" t="s">
        <v>288</v>
      </c>
      <c r="I108" s="5">
        <v>105</v>
      </c>
    </row>
    <row r="109" spans="1:9">
      <c r="A109" s="8">
        <v>2</v>
      </c>
      <c r="B109" s="6" t="str">
        <f>"090128650533"</f>
        <v>090128650533</v>
      </c>
      <c r="C109" s="7" t="s">
        <v>289</v>
      </c>
      <c r="D109" s="7" t="s">
        <v>126</v>
      </c>
      <c r="E109" s="7" t="s">
        <v>145</v>
      </c>
      <c r="F109" s="9">
        <v>39841</v>
      </c>
      <c r="G109" s="6" t="s">
        <v>176</v>
      </c>
      <c r="H109" s="6" t="s">
        <v>288</v>
      </c>
      <c r="I109" s="5">
        <v>106</v>
      </c>
    </row>
    <row r="110" spans="1:9">
      <c r="A110" s="8">
        <v>3</v>
      </c>
      <c r="B110" s="6" t="str">
        <f>"081027650327"</f>
        <v>081027650327</v>
      </c>
      <c r="C110" s="7" t="s">
        <v>290</v>
      </c>
      <c r="D110" s="7" t="s">
        <v>291</v>
      </c>
      <c r="E110" s="7" t="s">
        <v>292</v>
      </c>
      <c r="F110" s="9">
        <v>39748</v>
      </c>
      <c r="G110" s="6" t="s">
        <v>176</v>
      </c>
      <c r="H110" s="6" t="s">
        <v>288</v>
      </c>
      <c r="I110" s="5">
        <v>107</v>
      </c>
    </row>
    <row r="111" spans="1:9">
      <c r="A111" s="8">
        <v>4</v>
      </c>
      <c r="B111" s="6" t="str">
        <f>"090604650540"</f>
        <v>090604650540</v>
      </c>
      <c r="C111" s="7" t="s">
        <v>200</v>
      </c>
      <c r="D111" s="7" t="s">
        <v>293</v>
      </c>
      <c r="E111" s="7" t="s">
        <v>277</v>
      </c>
      <c r="F111" s="9">
        <v>39968</v>
      </c>
      <c r="G111" s="6" t="s">
        <v>176</v>
      </c>
      <c r="H111" s="6" t="s">
        <v>288</v>
      </c>
      <c r="I111" s="5">
        <v>108</v>
      </c>
    </row>
    <row r="112" spans="1:9">
      <c r="A112" s="8">
        <v>5</v>
      </c>
      <c r="B112" s="6" t="str">
        <f>"081217551490"</f>
        <v>081217551490</v>
      </c>
      <c r="C112" s="7" t="s">
        <v>294</v>
      </c>
      <c r="D112" s="7" t="s">
        <v>295</v>
      </c>
      <c r="E112" s="7" t="s">
        <v>296</v>
      </c>
      <c r="F112" s="9">
        <v>39799</v>
      </c>
      <c r="G112" s="6" t="s">
        <v>176</v>
      </c>
      <c r="H112" s="6" t="s">
        <v>288</v>
      </c>
      <c r="I112" s="5">
        <v>109</v>
      </c>
    </row>
    <row r="113" spans="1:9">
      <c r="A113" s="8">
        <v>6</v>
      </c>
      <c r="B113" s="6" t="str">
        <f>"090413650770"</f>
        <v>090413650770</v>
      </c>
      <c r="C113" s="7" t="s">
        <v>297</v>
      </c>
      <c r="D113" s="7" t="s">
        <v>298</v>
      </c>
      <c r="E113" s="7" t="s">
        <v>299</v>
      </c>
      <c r="F113" s="9">
        <v>39916</v>
      </c>
      <c r="G113" s="6" t="s">
        <v>176</v>
      </c>
      <c r="H113" s="6" t="s">
        <v>288</v>
      </c>
      <c r="I113" s="5">
        <v>110</v>
      </c>
    </row>
    <row r="114" spans="1:9">
      <c r="A114" s="8">
        <v>7</v>
      </c>
      <c r="B114" s="6" t="str">
        <f>"090427550493"</f>
        <v>090427550493</v>
      </c>
      <c r="C114" s="7" t="s">
        <v>300</v>
      </c>
      <c r="D114" s="7" t="s">
        <v>301</v>
      </c>
      <c r="E114" s="7" t="s">
        <v>129</v>
      </c>
      <c r="F114" s="9">
        <v>39930</v>
      </c>
      <c r="G114" s="6" t="s">
        <v>176</v>
      </c>
      <c r="H114" s="6" t="s">
        <v>288</v>
      </c>
      <c r="I114" s="5">
        <v>111</v>
      </c>
    </row>
    <row r="115" spans="1:9">
      <c r="A115" s="8">
        <v>8</v>
      </c>
      <c r="B115" s="6" t="str">
        <f>"090301550254"</f>
        <v>090301550254</v>
      </c>
      <c r="C115" s="7" t="s">
        <v>302</v>
      </c>
      <c r="D115" s="7" t="s">
        <v>303</v>
      </c>
      <c r="E115" s="7" t="s">
        <v>304</v>
      </c>
      <c r="F115" s="9">
        <v>39873</v>
      </c>
      <c r="G115" s="6" t="s">
        <v>176</v>
      </c>
      <c r="H115" s="6" t="s">
        <v>288</v>
      </c>
      <c r="I115" s="5">
        <v>112</v>
      </c>
    </row>
    <row r="116" spans="1:9">
      <c r="A116" s="8">
        <v>9</v>
      </c>
      <c r="B116" s="6" t="str">
        <f>"090706650387"</f>
        <v>090706650387</v>
      </c>
      <c r="C116" s="7" t="s">
        <v>305</v>
      </c>
      <c r="D116" s="7" t="s">
        <v>27</v>
      </c>
      <c r="E116" s="7" t="s">
        <v>306</v>
      </c>
      <c r="F116" s="9">
        <v>40000</v>
      </c>
      <c r="G116" s="6" t="s">
        <v>176</v>
      </c>
      <c r="H116" s="6" t="s">
        <v>288</v>
      </c>
      <c r="I116" s="5">
        <v>113</v>
      </c>
    </row>
    <row r="117" spans="1:9">
      <c r="A117" s="8">
        <v>1</v>
      </c>
      <c r="B117" s="6" t="str">
        <f>"091028650106"</f>
        <v>091028650106</v>
      </c>
      <c r="C117" s="7" t="s">
        <v>307</v>
      </c>
      <c r="D117" s="7" t="s">
        <v>308</v>
      </c>
      <c r="E117" s="7" t="s">
        <v>309</v>
      </c>
      <c r="F117" s="9">
        <v>40114</v>
      </c>
      <c r="G117" s="6" t="s">
        <v>310</v>
      </c>
      <c r="H117" s="6" t="s">
        <v>11</v>
      </c>
      <c r="I117" s="5">
        <v>114</v>
      </c>
    </row>
    <row r="118" spans="1:9">
      <c r="A118" s="8">
        <v>2</v>
      </c>
      <c r="B118" s="6" t="str">
        <f>"091126550484"</f>
        <v>091126550484</v>
      </c>
      <c r="C118" s="7" t="s">
        <v>311</v>
      </c>
      <c r="D118" s="7" t="s">
        <v>195</v>
      </c>
      <c r="E118" s="7" t="s">
        <v>129</v>
      </c>
      <c r="F118" s="9">
        <v>40143</v>
      </c>
      <c r="G118" s="6" t="s">
        <v>310</v>
      </c>
      <c r="H118" s="6" t="s">
        <v>11</v>
      </c>
      <c r="I118" s="5">
        <v>115</v>
      </c>
    </row>
    <row r="119" spans="1:9">
      <c r="A119" s="8">
        <v>3</v>
      </c>
      <c r="B119" s="6" t="str">
        <f>"091129650610"</f>
        <v>091129650610</v>
      </c>
      <c r="C119" s="7" t="s">
        <v>153</v>
      </c>
      <c r="D119" s="7" t="s">
        <v>312</v>
      </c>
      <c r="E119" s="7" t="s">
        <v>155</v>
      </c>
      <c r="F119" s="9">
        <v>40146</v>
      </c>
      <c r="G119" s="6" t="s">
        <v>310</v>
      </c>
      <c r="H119" s="6" t="s">
        <v>11</v>
      </c>
      <c r="I119" s="5">
        <v>116</v>
      </c>
    </row>
    <row r="120" spans="1:9">
      <c r="A120" s="8">
        <v>4</v>
      </c>
      <c r="B120" s="6" t="str">
        <f>"100716550270"</f>
        <v>100716550270</v>
      </c>
      <c r="C120" s="7" t="s">
        <v>313</v>
      </c>
      <c r="D120" s="7" t="s">
        <v>314</v>
      </c>
      <c r="E120" s="7" t="s">
        <v>315</v>
      </c>
      <c r="F120" s="9">
        <v>40375</v>
      </c>
      <c r="G120" s="6" t="s">
        <v>310</v>
      </c>
      <c r="H120" s="6" t="s">
        <v>11</v>
      </c>
      <c r="I120" s="5">
        <v>117</v>
      </c>
    </row>
    <row r="121" spans="1:9">
      <c r="A121" s="8">
        <v>5</v>
      </c>
      <c r="B121" s="6" t="str">
        <f>"100724651020"</f>
        <v>100724651020</v>
      </c>
      <c r="C121" s="7" t="s">
        <v>200</v>
      </c>
      <c r="D121" s="7" t="s">
        <v>201</v>
      </c>
      <c r="E121" s="7" t="s">
        <v>277</v>
      </c>
      <c r="F121" s="9">
        <v>40383</v>
      </c>
      <c r="G121" s="6" t="s">
        <v>310</v>
      </c>
      <c r="H121" s="6" t="s">
        <v>11</v>
      </c>
      <c r="I121" s="5">
        <v>118</v>
      </c>
    </row>
    <row r="122" spans="1:9">
      <c r="A122" s="8">
        <v>6</v>
      </c>
      <c r="B122" s="6" t="str">
        <f>"100220651704"</f>
        <v>100220651704</v>
      </c>
      <c r="C122" s="7" t="s">
        <v>231</v>
      </c>
      <c r="D122" s="7" t="s">
        <v>316</v>
      </c>
      <c r="E122" s="7" t="s">
        <v>317</v>
      </c>
      <c r="F122" s="9">
        <v>40229</v>
      </c>
      <c r="G122" s="6" t="s">
        <v>310</v>
      </c>
      <c r="H122" s="6" t="s">
        <v>11</v>
      </c>
      <c r="I122" s="5">
        <v>119</v>
      </c>
    </row>
    <row r="123" spans="1:9">
      <c r="A123" s="8">
        <v>7</v>
      </c>
      <c r="B123" s="6" t="str">
        <f>"100614550810"</f>
        <v>100614550810</v>
      </c>
      <c r="C123" s="7" t="s">
        <v>318</v>
      </c>
      <c r="D123" s="7" t="s">
        <v>212</v>
      </c>
      <c r="E123" s="7" t="s">
        <v>184</v>
      </c>
      <c r="F123" s="9">
        <v>40343</v>
      </c>
      <c r="G123" s="6" t="s">
        <v>310</v>
      </c>
      <c r="H123" s="6" t="s">
        <v>11</v>
      </c>
      <c r="I123" s="5">
        <v>120</v>
      </c>
    </row>
    <row r="124" spans="1:9">
      <c r="A124" s="8">
        <v>8</v>
      </c>
      <c r="B124" s="6" t="str">
        <f>"100306650585"</f>
        <v>100306650585</v>
      </c>
      <c r="C124" s="7" t="s">
        <v>319</v>
      </c>
      <c r="D124" s="7" t="s">
        <v>226</v>
      </c>
      <c r="E124" s="7" t="s">
        <v>34</v>
      </c>
      <c r="F124" s="9">
        <v>40243</v>
      </c>
      <c r="G124" s="6" t="s">
        <v>310</v>
      </c>
      <c r="H124" s="6" t="s">
        <v>11</v>
      </c>
      <c r="I124" s="5">
        <v>121</v>
      </c>
    </row>
    <row r="125" spans="1:9">
      <c r="A125" s="8">
        <v>9</v>
      </c>
      <c r="B125" s="6" t="str">
        <f>"100616550851"</f>
        <v>100616550851</v>
      </c>
      <c r="C125" s="7" t="s">
        <v>320</v>
      </c>
      <c r="D125" s="7" t="s">
        <v>321</v>
      </c>
      <c r="E125" s="7" t="s">
        <v>14</v>
      </c>
      <c r="F125" s="9">
        <v>40345</v>
      </c>
      <c r="G125" s="6" t="s">
        <v>310</v>
      </c>
      <c r="H125" s="6" t="s">
        <v>11</v>
      </c>
      <c r="I125" s="5">
        <v>122</v>
      </c>
    </row>
    <row r="126" spans="1:9">
      <c r="A126" s="8">
        <v>10</v>
      </c>
      <c r="B126" s="6" t="str">
        <f>"100623650063"</f>
        <v>100623650063</v>
      </c>
      <c r="C126" s="7" t="s">
        <v>322</v>
      </c>
      <c r="D126" s="7" t="s">
        <v>323</v>
      </c>
      <c r="E126" s="7" t="s">
        <v>324</v>
      </c>
      <c r="F126" s="9">
        <v>40352</v>
      </c>
      <c r="G126" s="6" t="s">
        <v>310</v>
      </c>
      <c r="H126" s="6" t="s">
        <v>11</v>
      </c>
      <c r="I126" s="5">
        <v>123</v>
      </c>
    </row>
    <row r="127" spans="1:9">
      <c r="A127" s="8">
        <v>11</v>
      </c>
      <c r="B127" s="6" t="str">
        <f>"091104550767"</f>
        <v>091104550767</v>
      </c>
      <c r="C127" s="7" t="s">
        <v>228</v>
      </c>
      <c r="D127" s="7" t="s">
        <v>325</v>
      </c>
      <c r="E127" s="7" t="s">
        <v>14</v>
      </c>
      <c r="F127" s="9">
        <v>40121</v>
      </c>
      <c r="G127" s="6" t="s">
        <v>310</v>
      </c>
      <c r="H127" s="6" t="s">
        <v>11</v>
      </c>
      <c r="I127" s="5">
        <v>124</v>
      </c>
    </row>
    <row r="128" spans="1:9">
      <c r="A128" s="8">
        <v>12</v>
      </c>
      <c r="B128" s="6" t="str">
        <f>"090302550255"</f>
        <v>090302550255</v>
      </c>
      <c r="C128" s="7" t="s">
        <v>326</v>
      </c>
      <c r="D128" s="7" t="s">
        <v>327</v>
      </c>
      <c r="E128" s="7" t="s">
        <v>328</v>
      </c>
      <c r="F128" s="9">
        <v>39874</v>
      </c>
      <c r="G128" s="6" t="s">
        <v>310</v>
      </c>
      <c r="H128" s="6" t="s">
        <v>11</v>
      </c>
      <c r="I128" s="5">
        <v>125</v>
      </c>
    </row>
    <row r="129" spans="1:9">
      <c r="A129" s="8">
        <v>13</v>
      </c>
      <c r="B129" s="6" t="str">
        <f>"090505650641"</f>
        <v>090505650641</v>
      </c>
      <c r="C129" s="7" t="s">
        <v>329</v>
      </c>
      <c r="D129" s="7" t="s">
        <v>330</v>
      </c>
      <c r="E129" s="7" t="s">
        <v>331</v>
      </c>
      <c r="F129" s="9">
        <v>39938</v>
      </c>
      <c r="G129" s="6" t="s">
        <v>310</v>
      </c>
      <c r="H129" s="6" t="s">
        <v>11</v>
      </c>
      <c r="I129" s="5">
        <v>126</v>
      </c>
    </row>
    <row r="130" spans="1:9">
      <c r="A130" s="8">
        <v>14</v>
      </c>
      <c r="B130" s="6" t="str">
        <f>"100722650537"</f>
        <v>100722650537</v>
      </c>
      <c r="C130" s="7" t="s">
        <v>332</v>
      </c>
      <c r="D130" s="7" t="s">
        <v>27</v>
      </c>
      <c r="E130" s="7" t="s">
        <v>333</v>
      </c>
      <c r="F130" s="9">
        <v>40381</v>
      </c>
      <c r="G130" s="6" t="s">
        <v>310</v>
      </c>
      <c r="H130" s="6" t="s">
        <v>11</v>
      </c>
      <c r="I130" s="5">
        <v>127</v>
      </c>
    </row>
    <row r="131" spans="1:9">
      <c r="A131" s="8">
        <v>15</v>
      </c>
      <c r="B131" s="6" t="str">
        <f>"090530550156"</f>
        <v>090530550156</v>
      </c>
      <c r="C131" s="7" t="s">
        <v>334</v>
      </c>
      <c r="D131" s="7" t="s">
        <v>335</v>
      </c>
      <c r="E131" s="7" t="s">
        <v>296</v>
      </c>
      <c r="F131" s="9">
        <v>39963</v>
      </c>
      <c r="G131" s="6" t="s">
        <v>310</v>
      </c>
      <c r="H131" s="6" t="s">
        <v>11</v>
      </c>
      <c r="I131" s="5">
        <v>128</v>
      </c>
    </row>
    <row r="132" spans="1:9">
      <c r="A132" s="8">
        <v>1</v>
      </c>
      <c r="B132" s="6" t="str">
        <f>"090806650093"</f>
        <v>090806650093</v>
      </c>
      <c r="C132" s="7" t="s">
        <v>110</v>
      </c>
      <c r="D132" s="7" t="s">
        <v>336</v>
      </c>
      <c r="E132" s="7" t="s">
        <v>112</v>
      </c>
      <c r="F132" s="9">
        <v>40031</v>
      </c>
      <c r="G132" s="6" t="s">
        <v>310</v>
      </c>
      <c r="H132" s="6" t="s">
        <v>56</v>
      </c>
      <c r="I132" s="5">
        <v>129</v>
      </c>
    </row>
    <row r="133" spans="1:9">
      <c r="A133" s="8">
        <v>2</v>
      </c>
      <c r="B133" s="6" t="str">
        <f>"090917550972"</f>
        <v>090917550972</v>
      </c>
      <c r="C133" s="7" t="s">
        <v>337</v>
      </c>
      <c r="D133" s="7" t="s">
        <v>338</v>
      </c>
      <c r="E133" s="7" t="s">
        <v>339</v>
      </c>
      <c r="F133" s="9">
        <v>40073</v>
      </c>
      <c r="G133" s="6" t="s">
        <v>310</v>
      </c>
      <c r="H133" s="6" t="s">
        <v>56</v>
      </c>
      <c r="I133" s="5">
        <v>130</v>
      </c>
    </row>
    <row r="134" spans="1:9">
      <c r="A134" s="8">
        <v>3</v>
      </c>
      <c r="B134" s="6" t="str">
        <f>"090815550353"</f>
        <v>090815550353</v>
      </c>
      <c r="C134" s="7" t="s">
        <v>311</v>
      </c>
      <c r="D134" s="7" t="s">
        <v>340</v>
      </c>
      <c r="E134" s="7" t="s">
        <v>341</v>
      </c>
      <c r="F134" s="9">
        <v>40040</v>
      </c>
      <c r="G134" s="6" t="s">
        <v>310</v>
      </c>
      <c r="H134" s="6" t="s">
        <v>56</v>
      </c>
      <c r="I134" s="5">
        <v>131</v>
      </c>
    </row>
    <row r="135" spans="1:9">
      <c r="A135" s="8">
        <v>4</v>
      </c>
      <c r="B135" s="6" t="str">
        <f>"091208653842"</f>
        <v>091208653842</v>
      </c>
      <c r="C135" s="7" t="s">
        <v>342</v>
      </c>
      <c r="D135" s="7" t="s">
        <v>343</v>
      </c>
      <c r="E135" s="7" t="s">
        <v>344</v>
      </c>
      <c r="F135" s="9">
        <v>40155</v>
      </c>
      <c r="G135" s="6" t="s">
        <v>310</v>
      </c>
      <c r="H135" s="6" t="s">
        <v>56</v>
      </c>
      <c r="I135" s="5">
        <v>132</v>
      </c>
    </row>
    <row r="136" spans="1:9">
      <c r="A136" s="8">
        <v>5</v>
      </c>
      <c r="B136" s="6" t="str">
        <f>"090903552060"</f>
        <v>090903552060</v>
      </c>
      <c r="C136" s="7" t="s">
        <v>345</v>
      </c>
      <c r="D136" s="7" t="s">
        <v>346</v>
      </c>
      <c r="E136" s="7" t="s">
        <v>347</v>
      </c>
      <c r="F136" s="9">
        <v>40059</v>
      </c>
      <c r="G136" s="6" t="s">
        <v>310</v>
      </c>
      <c r="H136" s="6" t="s">
        <v>56</v>
      </c>
      <c r="I136" s="5">
        <v>133</v>
      </c>
    </row>
    <row r="137" spans="1:9">
      <c r="A137" s="8">
        <v>6</v>
      </c>
      <c r="B137" s="6" t="str">
        <f>"091102550449"</f>
        <v>091102550449</v>
      </c>
      <c r="C137" s="7" t="s">
        <v>41</v>
      </c>
      <c r="D137" s="7" t="s">
        <v>348</v>
      </c>
      <c r="E137" s="7" t="s">
        <v>43</v>
      </c>
      <c r="F137" s="9">
        <v>40119</v>
      </c>
      <c r="G137" s="6" t="s">
        <v>310</v>
      </c>
      <c r="H137" s="6" t="s">
        <v>56</v>
      </c>
      <c r="I137" s="5">
        <v>134</v>
      </c>
    </row>
    <row r="138" spans="1:9">
      <c r="A138" s="8">
        <v>7</v>
      </c>
      <c r="B138" s="6" t="str">
        <f>"090725550285"</f>
        <v>090725550285</v>
      </c>
      <c r="C138" s="7" t="s">
        <v>349</v>
      </c>
      <c r="D138" s="7" t="s">
        <v>350</v>
      </c>
      <c r="E138" s="7" t="s">
        <v>351</v>
      </c>
      <c r="F138" s="9">
        <v>40019</v>
      </c>
      <c r="G138" s="6" t="s">
        <v>310</v>
      </c>
      <c r="H138" s="6" t="s">
        <v>56</v>
      </c>
      <c r="I138" s="5">
        <v>135</v>
      </c>
    </row>
    <row r="139" spans="1:9">
      <c r="A139" s="8">
        <v>8</v>
      </c>
      <c r="B139" s="6" t="str">
        <f>"100608550065"</f>
        <v>100608550065</v>
      </c>
      <c r="C139" s="7" t="s">
        <v>197</v>
      </c>
      <c r="D139" s="7" t="s">
        <v>8</v>
      </c>
      <c r="E139" s="7" t="s">
        <v>352</v>
      </c>
      <c r="F139" s="9">
        <v>40337</v>
      </c>
      <c r="G139" s="6" t="s">
        <v>310</v>
      </c>
      <c r="H139" s="6" t="s">
        <v>56</v>
      </c>
      <c r="I139" s="5">
        <v>136</v>
      </c>
    </row>
    <row r="140" spans="1:9">
      <c r="A140" s="8">
        <v>9</v>
      </c>
      <c r="B140" s="6" t="str">
        <f>"100120550042"</f>
        <v>100120550042</v>
      </c>
      <c r="C140" s="7" t="s">
        <v>12</v>
      </c>
      <c r="D140" s="7" t="s">
        <v>353</v>
      </c>
      <c r="E140" s="7" t="s">
        <v>354</v>
      </c>
      <c r="F140" s="9">
        <v>40198</v>
      </c>
      <c r="G140" s="6" t="s">
        <v>310</v>
      </c>
      <c r="H140" s="6" t="s">
        <v>56</v>
      </c>
      <c r="I140" s="5">
        <v>137</v>
      </c>
    </row>
    <row r="141" spans="1:9">
      <c r="A141" s="8">
        <v>10</v>
      </c>
      <c r="B141" s="6" t="str">
        <f>"100809550404"</f>
        <v>100809550404</v>
      </c>
      <c r="C141" s="7" t="s">
        <v>242</v>
      </c>
      <c r="D141" s="7" t="s">
        <v>355</v>
      </c>
      <c r="E141" s="7" t="s">
        <v>356</v>
      </c>
      <c r="F141" s="9">
        <v>40399</v>
      </c>
      <c r="G141" s="6" t="s">
        <v>310</v>
      </c>
      <c r="H141" s="6" t="s">
        <v>56</v>
      </c>
      <c r="I141" s="5">
        <v>138</v>
      </c>
    </row>
    <row r="142" spans="1:9">
      <c r="A142" s="8">
        <v>11</v>
      </c>
      <c r="B142" s="6" t="str">
        <f>"091222550293"</f>
        <v>091222550293</v>
      </c>
      <c r="C142" s="7" t="s">
        <v>357</v>
      </c>
      <c r="D142" s="7" t="s">
        <v>358</v>
      </c>
      <c r="E142" s="7" t="s">
        <v>359</v>
      </c>
      <c r="F142" s="9">
        <v>40169</v>
      </c>
      <c r="G142" s="6" t="s">
        <v>310</v>
      </c>
      <c r="H142" s="6" t="s">
        <v>56</v>
      </c>
      <c r="I142" s="5">
        <v>139</v>
      </c>
    </row>
    <row r="143" spans="1:9">
      <c r="A143" s="8">
        <v>12</v>
      </c>
      <c r="B143" s="6" t="str">
        <f>"100104550114"</f>
        <v>100104550114</v>
      </c>
      <c r="C143" s="7" t="s">
        <v>360</v>
      </c>
      <c r="D143" s="7" t="s">
        <v>361</v>
      </c>
      <c r="E143" s="7" t="s">
        <v>362</v>
      </c>
      <c r="F143" s="9">
        <v>40182</v>
      </c>
      <c r="G143" s="6" t="s">
        <v>310</v>
      </c>
      <c r="H143" s="6" t="s">
        <v>56</v>
      </c>
      <c r="I143" s="5">
        <v>140</v>
      </c>
    </row>
    <row r="144" spans="1:9">
      <c r="A144" s="8">
        <v>13</v>
      </c>
      <c r="B144" s="6" t="str">
        <f>"100420550340"</f>
        <v>100420550340</v>
      </c>
      <c r="C144" s="7" t="s">
        <v>363</v>
      </c>
      <c r="D144" s="7" t="s">
        <v>364</v>
      </c>
      <c r="E144" s="7" t="s">
        <v>365</v>
      </c>
      <c r="F144" s="9">
        <v>40288</v>
      </c>
      <c r="G144" s="6" t="s">
        <v>310</v>
      </c>
      <c r="H144" s="6" t="s">
        <v>56</v>
      </c>
      <c r="I144" s="5">
        <v>141</v>
      </c>
    </row>
    <row r="145" spans="1:9">
      <c r="A145" s="8">
        <v>14</v>
      </c>
      <c r="B145" s="6" t="str">
        <f>"090926550931"</f>
        <v>090926550931</v>
      </c>
      <c r="C145" s="7" t="s">
        <v>366</v>
      </c>
      <c r="D145" s="7" t="s">
        <v>82</v>
      </c>
      <c r="E145" s="7" t="s">
        <v>367</v>
      </c>
      <c r="F145" s="9">
        <v>40082</v>
      </c>
      <c r="G145" s="6" t="s">
        <v>310</v>
      </c>
      <c r="H145" s="6" t="s">
        <v>56</v>
      </c>
      <c r="I145" s="5">
        <v>142</v>
      </c>
    </row>
    <row r="146" spans="1:9">
      <c r="A146" s="8">
        <v>1</v>
      </c>
      <c r="B146" s="6" t="str">
        <f>"091101650599"</f>
        <v>091101650599</v>
      </c>
      <c r="C146" s="7" t="s">
        <v>368</v>
      </c>
      <c r="D146" s="7" t="s">
        <v>369</v>
      </c>
      <c r="E146" s="7" t="s">
        <v>370</v>
      </c>
      <c r="F146" s="9">
        <v>40118</v>
      </c>
      <c r="G146" s="6" t="s">
        <v>310</v>
      </c>
      <c r="H146" s="6" t="s">
        <v>84</v>
      </c>
      <c r="I146" s="5">
        <v>143</v>
      </c>
    </row>
    <row r="147" spans="1:9">
      <c r="A147" s="8">
        <v>2</v>
      </c>
      <c r="B147" s="6" t="str">
        <f>"091007550214"</f>
        <v>091007550214</v>
      </c>
      <c r="C147" s="7" t="s">
        <v>264</v>
      </c>
      <c r="D147" s="7" t="s">
        <v>371</v>
      </c>
      <c r="E147" s="7" t="s">
        <v>266</v>
      </c>
      <c r="F147" s="9">
        <v>40093</v>
      </c>
      <c r="G147" s="6" t="s">
        <v>310</v>
      </c>
      <c r="H147" s="6" t="s">
        <v>84</v>
      </c>
      <c r="I147" s="5">
        <v>144</v>
      </c>
    </row>
    <row r="148" spans="1:9">
      <c r="A148" s="8">
        <v>3</v>
      </c>
      <c r="B148" s="6" t="str">
        <f>"100211551500"</f>
        <v>100211551500</v>
      </c>
      <c r="C148" s="7" t="s">
        <v>185</v>
      </c>
      <c r="D148" s="7" t="s">
        <v>372</v>
      </c>
      <c r="E148" s="7" t="s">
        <v>373</v>
      </c>
      <c r="F148" s="9">
        <v>40220</v>
      </c>
      <c r="G148" s="6" t="s">
        <v>310</v>
      </c>
      <c r="H148" s="6" t="s">
        <v>84</v>
      </c>
      <c r="I148" s="5">
        <v>145</v>
      </c>
    </row>
    <row r="149" spans="1:9">
      <c r="A149" s="8">
        <v>4</v>
      </c>
      <c r="B149" s="6" t="str">
        <f>"100206650056"</f>
        <v>100206650056</v>
      </c>
      <c r="C149" s="7" t="s">
        <v>374</v>
      </c>
      <c r="D149" s="7" t="s">
        <v>375</v>
      </c>
      <c r="E149" s="7" t="s">
        <v>376</v>
      </c>
      <c r="F149" s="9">
        <v>40215</v>
      </c>
      <c r="G149" s="6" t="s">
        <v>310</v>
      </c>
      <c r="H149" s="6" t="s">
        <v>84</v>
      </c>
      <c r="I149" s="5">
        <v>146</v>
      </c>
    </row>
    <row r="150" spans="1:9">
      <c r="A150" s="8">
        <v>5</v>
      </c>
      <c r="B150" s="6" t="str">
        <f>"100313650503"</f>
        <v>100313650503</v>
      </c>
      <c r="C150" s="7" t="s">
        <v>377</v>
      </c>
      <c r="D150" s="7" t="s">
        <v>378</v>
      </c>
      <c r="E150" s="7" t="s">
        <v>379</v>
      </c>
      <c r="F150" s="9">
        <v>40250</v>
      </c>
      <c r="G150" s="6" t="s">
        <v>310</v>
      </c>
      <c r="H150" s="6" t="s">
        <v>84</v>
      </c>
      <c r="I150" s="5">
        <v>147</v>
      </c>
    </row>
    <row r="151" spans="1:9">
      <c r="A151" s="8">
        <v>6</v>
      </c>
      <c r="B151" s="6" t="str">
        <f>"091002653436"</f>
        <v>091002653436</v>
      </c>
      <c r="C151" s="7" t="s">
        <v>125</v>
      </c>
      <c r="D151" s="7" t="s">
        <v>380</v>
      </c>
      <c r="E151" s="7" t="s">
        <v>23</v>
      </c>
      <c r="F151" s="9">
        <v>40088</v>
      </c>
      <c r="G151" s="6" t="s">
        <v>310</v>
      </c>
      <c r="H151" s="6" t="s">
        <v>84</v>
      </c>
      <c r="I151" s="5">
        <v>148</v>
      </c>
    </row>
    <row r="152" spans="1:9">
      <c r="A152" s="8">
        <v>7</v>
      </c>
      <c r="B152" s="6" t="str">
        <f>"091108650913"</f>
        <v>091108650913</v>
      </c>
      <c r="C152" s="7" t="s">
        <v>322</v>
      </c>
      <c r="D152" s="7" t="s">
        <v>381</v>
      </c>
      <c r="E152" s="7" t="s">
        <v>382</v>
      </c>
      <c r="F152" s="9">
        <v>40125</v>
      </c>
      <c r="G152" s="6" t="s">
        <v>310</v>
      </c>
      <c r="H152" s="6" t="s">
        <v>84</v>
      </c>
      <c r="I152" s="5">
        <v>149</v>
      </c>
    </row>
    <row r="153" spans="1:9">
      <c r="A153" s="8">
        <v>8</v>
      </c>
      <c r="B153" s="6" t="str">
        <f>"091011651371"</f>
        <v>091011651371</v>
      </c>
      <c r="C153" s="7" t="s">
        <v>383</v>
      </c>
      <c r="D153" s="7" t="s">
        <v>384</v>
      </c>
      <c r="E153" s="7" t="s">
        <v>385</v>
      </c>
      <c r="F153" s="9">
        <v>40097</v>
      </c>
      <c r="G153" s="6" t="s">
        <v>310</v>
      </c>
      <c r="H153" s="6" t="s">
        <v>84</v>
      </c>
      <c r="I153" s="5">
        <v>150</v>
      </c>
    </row>
    <row r="154" spans="1:9">
      <c r="A154" s="8">
        <v>9</v>
      </c>
      <c r="B154" s="6" t="str">
        <f>"090906600040"</f>
        <v>090906600040</v>
      </c>
      <c r="C154" s="7" t="s">
        <v>133</v>
      </c>
      <c r="D154" s="7" t="s">
        <v>316</v>
      </c>
      <c r="E154" s="7" t="s">
        <v>386</v>
      </c>
      <c r="F154" s="9">
        <v>40062</v>
      </c>
      <c r="G154" s="6" t="s">
        <v>310</v>
      </c>
      <c r="H154" s="6" t="s">
        <v>84</v>
      </c>
      <c r="I154" s="5">
        <v>151</v>
      </c>
    </row>
    <row r="155" spans="1:9">
      <c r="A155" s="8">
        <v>10</v>
      </c>
      <c r="B155" s="6" t="str">
        <f>"100611550438"</f>
        <v>100611550438</v>
      </c>
      <c r="C155" s="7" t="s">
        <v>81</v>
      </c>
      <c r="D155" s="7" t="s">
        <v>387</v>
      </c>
      <c r="E155" s="7" t="s">
        <v>83</v>
      </c>
      <c r="F155" s="9">
        <v>40340</v>
      </c>
      <c r="G155" s="6" t="s">
        <v>310</v>
      </c>
      <c r="H155" s="6" t="s">
        <v>84</v>
      </c>
      <c r="I155" s="5">
        <v>152</v>
      </c>
    </row>
    <row r="156" spans="1:9">
      <c r="A156" s="8">
        <v>11</v>
      </c>
      <c r="B156" s="6" t="str">
        <f>"100724600195"</f>
        <v>100724600195</v>
      </c>
      <c r="C156" s="7" t="s">
        <v>388</v>
      </c>
      <c r="D156" s="7" t="s">
        <v>223</v>
      </c>
      <c r="E156" s="7" t="s">
        <v>389</v>
      </c>
      <c r="F156" s="9">
        <v>40383</v>
      </c>
      <c r="G156" s="6" t="s">
        <v>310</v>
      </c>
      <c r="H156" s="6" t="s">
        <v>84</v>
      </c>
      <c r="I156" s="5">
        <v>153</v>
      </c>
    </row>
    <row r="157" spans="1:9">
      <c r="A157" s="8">
        <v>12</v>
      </c>
      <c r="B157" s="6" t="str">
        <f>"091019651948"</f>
        <v>091019651948</v>
      </c>
      <c r="C157" s="7" t="s">
        <v>390</v>
      </c>
      <c r="D157" s="7" t="s">
        <v>226</v>
      </c>
      <c r="E157" s="7" t="s">
        <v>391</v>
      </c>
      <c r="F157" s="9">
        <v>40105</v>
      </c>
      <c r="G157" s="6" t="s">
        <v>310</v>
      </c>
      <c r="H157" s="6" t="s">
        <v>84</v>
      </c>
      <c r="I157" s="5">
        <v>154</v>
      </c>
    </row>
    <row r="158" spans="1:9">
      <c r="A158" s="8">
        <v>13</v>
      </c>
      <c r="B158" s="6" t="str">
        <f>"090925550202"</f>
        <v>090925550202</v>
      </c>
      <c r="C158" s="7" t="s">
        <v>261</v>
      </c>
      <c r="D158" s="7" t="s">
        <v>392</v>
      </c>
      <c r="E158" s="7" t="s">
        <v>49</v>
      </c>
      <c r="F158" s="9">
        <v>40081</v>
      </c>
      <c r="G158" s="6" t="s">
        <v>310</v>
      </c>
      <c r="H158" s="6" t="s">
        <v>84</v>
      </c>
      <c r="I158" s="5">
        <v>155</v>
      </c>
    </row>
    <row r="159" spans="1:9">
      <c r="A159" s="8">
        <v>1</v>
      </c>
      <c r="B159" s="6" t="str">
        <f>"100826650817"</f>
        <v>100826650817</v>
      </c>
      <c r="C159" s="7" t="s">
        <v>393</v>
      </c>
      <c r="D159" s="7" t="s">
        <v>287</v>
      </c>
      <c r="E159" s="7" t="s">
        <v>306</v>
      </c>
      <c r="F159" s="9">
        <v>40416</v>
      </c>
      <c r="G159" s="6" t="s">
        <v>394</v>
      </c>
      <c r="H159" s="6" t="s">
        <v>11</v>
      </c>
      <c r="I159" s="5">
        <v>156</v>
      </c>
    </row>
    <row r="160" spans="1:9">
      <c r="A160" s="8">
        <v>2</v>
      </c>
      <c r="B160" s="6" t="str">
        <f>"101128500796"</f>
        <v>101128500796</v>
      </c>
      <c r="C160" s="7" t="s">
        <v>395</v>
      </c>
      <c r="D160" s="7" t="s">
        <v>396</v>
      </c>
      <c r="E160" s="7" t="s">
        <v>397</v>
      </c>
      <c r="F160" s="9">
        <v>40510</v>
      </c>
      <c r="G160" s="6" t="s">
        <v>394</v>
      </c>
      <c r="H160" s="6" t="s">
        <v>11</v>
      </c>
      <c r="I160" s="5">
        <v>157</v>
      </c>
    </row>
    <row r="161" spans="1:9">
      <c r="A161" s="8">
        <v>3</v>
      </c>
      <c r="B161" s="6" t="str">
        <f>"100110550137"</f>
        <v>100110550137</v>
      </c>
      <c r="C161" s="7" t="s">
        <v>398</v>
      </c>
      <c r="D161" s="7" t="s">
        <v>399</v>
      </c>
      <c r="E161" s="7" t="s">
        <v>341</v>
      </c>
      <c r="F161" s="9">
        <v>40188</v>
      </c>
      <c r="G161" s="6" t="s">
        <v>394</v>
      </c>
      <c r="H161" s="6" t="s">
        <v>11</v>
      </c>
      <c r="I161" s="5">
        <v>158</v>
      </c>
    </row>
    <row r="162" spans="1:9">
      <c r="A162" s="8">
        <v>4</v>
      </c>
      <c r="B162" s="6" t="str">
        <f>"110325600534"</f>
        <v>110325600534</v>
      </c>
      <c r="C162" s="7" t="s">
        <v>400</v>
      </c>
      <c r="D162" s="7" t="s">
        <v>16</v>
      </c>
      <c r="E162" s="7" t="s">
        <v>401</v>
      </c>
      <c r="F162" s="9">
        <v>40627</v>
      </c>
      <c r="G162" s="6" t="s">
        <v>394</v>
      </c>
      <c r="H162" s="6" t="s">
        <v>11</v>
      </c>
      <c r="I162" s="5">
        <v>159</v>
      </c>
    </row>
    <row r="163" spans="1:9">
      <c r="A163" s="8">
        <v>5</v>
      </c>
      <c r="B163" s="6" t="str">
        <f>"110425600736"</f>
        <v>110425600736</v>
      </c>
      <c r="C163" s="7" t="s">
        <v>402</v>
      </c>
      <c r="D163" s="7" t="s">
        <v>308</v>
      </c>
      <c r="E163" s="7" t="s">
        <v>401</v>
      </c>
      <c r="F163" s="9">
        <v>40658</v>
      </c>
      <c r="G163" s="6" t="s">
        <v>394</v>
      </c>
      <c r="H163" s="6" t="s">
        <v>11</v>
      </c>
      <c r="I163" s="5">
        <v>160</v>
      </c>
    </row>
    <row r="164" spans="1:9">
      <c r="A164" s="8">
        <v>6</v>
      </c>
      <c r="B164" s="6" t="str">
        <f>"110422500684"</f>
        <v>110422500684</v>
      </c>
      <c r="C164" s="7" t="s">
        <v>403</v>
      </c>
      <c r="D164" s="7" t="s">
        <v>404</v>
      </c>
      <c r="E164" s="7" t="s">
        <v>187</v>
      </c>
      <c r="F164" s="9">
        <v>40655</v>
      </c>
      <c r="G164" s="6" t="s">
        <v>394</v>
      </c>
      <c r="H164" s="6" t="s">
        <v>11</v>
      </c>
      <c r="I164" s="5">
        <v>161</v>
      </c>
    </row>
    <row r="165" spans="1:9">
      <c r="A165" s="8">
        <v>7</v>
      </c>
      <c r="B165" s="6" t="str">
        <f>"110609600657"</f>
        <v>110609600657</v>
      </c>
      <c r="C165" s="7" t="s">
        <v>110</v>
      </c>
      <c r="D165" s="7" t="s">
        <v>405</v>
      </c>
      <c r="E165" s="7" t="s">
        <v>112</v>
      </c>
      <c r="F165" s="9">
        <v>40703</v>
      </c>
      <c r="G165" s="6" t="s">
        <v>394</v>
      </c>
      <c r="H165" s="6" t="s">
        <v>11</v>
      </c>
      <c r="I165" s="5">
        <v>162</v>
      </c>
    </row>
    <row r="166" spans="1:9">
      <c r="A166" s="8">
        <v>8</v>
      </c>
      <c r="B166" s="6" t="str">
        <f>"110617500525"</f>
        <v>110617500525</v>
      </c>
      <c r="C166" s="7" t="s">
        <v>406</v>
      </c>
      <c r="D166" s="7" t="s">
        <v>205</v>
      </c>
      <c r="E166" s="7" t="s">
        <v>253</v>
      </c>
      <c r="F166" s="9">
        <v>40711</v>
      </c>
      <c r="G166" s="6" t="s">
        <v>394</v>
      </c>
      <c r="H166" s="6" t="s">
        <v>11</v>
      </c>
      <c r="I166" s="5">
        <v>163</v>
      </c>
    </row>
    <row r="167" spans="1:9">
      <c r="A167" s="8">
        <v>9</v>
      </c>
      <c r="B167" s="6" t="str">
        <f>"110609600706"</f>
        <v>110609600706</v>
      </c>
      <c r="C167" s="7" t="s">
        <v>407</v>
      </c>
      <c r="D167" s="7" t="s">
        <v>30</v>
      </c>
      <c r="E167" s="7" t="s">
        <v>408</v>
      </c>
      <c r="F167" s="9">
        <v>40703</v>
      </c>
      <c r="G167" s="6" t="s">
        <v>394</v>
      </c>
      <c r="H167" s="6" t="s">
        <v>11</v>
      </c>
      <c r="I167" s="5">
        <v>164</v>
      </c>
    </row>
    <row r="168" spans="1:9">
      <c r="A168" s="8">
        <v>10</v>
      </c>
      <c r="B168" s="6" t="str">
        <f>"110316600991"</f>
        <v>110316600991</v>
      </c>
      <c r="C168" s="7" t="s">
        <v>409</v>
      </c>
      <c r="D168" s="7" t="s">
        <v>27</v>
      </c>
      <c r="E168" s="7" t="s">
        <v>333</v>
      </c>
      <c r="F168" s="9">
        <v>40618</v>
      </c>
      <c r="G168" s="6" t="s">
        <v>394</v>
      </c>
      <c r="H168" s="6" t="s">
        <v>11</v>
      </c>
      <c r="I168" s="5">
        <v>165</v>
      </c>
    </row>
    <row r="169" spans="1:9">
      <c r="A169" s="8">
        <v>11</v>
      </c>
      <c r="B169" s="6" t="str">
        <f>"110423500293"</f>
        <v>110423500293</v>
      </c>
      <c r="C169" s="7" t="s">
        <v>410</v>
      </c>
      <c r="D169" s="7" t="s">
        <v>411</v>
      </c>
      <c r="E169" s="7" t="s">
        <v>412</v>
      </c>
      <c r="F169" s="9">
        <v>40656</v>
      </c>
      <c r="G169" s="6" t="s">
        <v>394</v>
      </c>
      <c r="H169" s="6" t="s">
        <v>11</v>
      </c>
      <c r="I169" s="5">
        <v>166</v>
      </c>
    </row>
    <row r="170" spans="1:9">
      <c r="A170" s="8">
        <v>12</v>
      </c>
      <c r="B170" s="6" t="str">
        <f>"100315651067"</f>
        <v>100315651067</v>
      </c>
      <c r="C170" s="7" t="s">
        <v>413</v>
      </c>
      <c r="D170" s="7" t="s">
        <v>27</v>
      </c>
      <c r="E170" s="7" t="s">
        <v>414</v>
      </c>
      <c r="F170" s="9">
        <v>40252</v>
      </c>
      <c r="G170" s="6" t="s">
        <v>394</v>
      </c>
      <c r="H170" s="6" t="s">
        <v>11</v>
      </c>
      <c r="I170" s="5">
        <v>167</v>
      </c>
    </row>
    <row r="171" spans="1:9">
      <c r="A171" s="8">
        <v>13</v>
      </c>
      <c r="B171" s="6" t="str">
        <f>"110819600679"</f>
        <v>110819600679</v>
      </c>
      <c r="C171" s="7" t="s">
        <v>402</v>
      </c>
      <c r="D171" s="7" t="s">
        <v>293</v>
      </c>
      <c r="E171" s="7" t="s">
        <v>415</v>
      </c>
      <c r="F171" s="9">
        <v>40774</v>
      </c>
      <c r="G171" s="6" t="s">
        <v>394</v>
      </c>
      <c r="H171" s="6" t="s">
        <v>11</v>
      </c>
      <c r="I171" s="5">
        <v>168</v>
      </c>
    </row>
    <row r="172" spans="1:9">
      <c r="A172" s="8">
        <v>14</v>
      </c>
      <c r="B172" s="6" t="str">
        <f>"101031501241"</f>
        <v>101031501241</v>
      </c>
      <c r="C172" s="7" t="s">
        <v>363</v>
      </c>
      <c r="D172" s="7" t="s">
        <v>212</v>
      </c>
      <c r="E172" s="7" t="s">
        <v>416</v>
      </c>
      <c r="F172" s="9">
        <v>40482</v>
      </c>
      <c r="G172" s="6" t="s">
        <v>394</v>
      </c>
      <c r="H172" s="6" t="s">
        <v>11</v>
      </c>
      <c r="I172" s="5">
        <v>169</v>
      </c>
    </row>
    <row r="173" spans="1:9">
      <c r="A173" s="8">
        <v>15</v>
      </c>
      <c r="B173" s="6" t="str">
        <f>"101219500562"</f>
        <v>101219500562</v>
      </c>
      <c r="C173" s="7" t="s">
        <v>88</v>
      </c>
      <c r="D173" s="7" t="s">
        <v>417</v>
      </c>
      <c r="E173" s="7" t="s">
        <v>90</v>
      </c>
      <c r="F173" s="9">
        <v>40531</v>
      </c>
      <c r="G173" s="6" t="s">
        <v>394</v>
      </c>
      <c r="H173" s="6" t="s">
        <v>11</v>
      </c>
      <c r="I173" s="5">
        <v>170</v>
      </c>
    </row>
    <row r="174" spans="1:9">
      <c r="A174" s="8">
        <v>16</v>
      </c>
      <c r="B174" s="6" t="str">
        <f>"111207500935"</f>
        <v>111207500935</v>
      </c>
      <c r="C174" s="7" t="s">
        <v>418</v>
      </c>
      <c r="D174" s="7" t="s">
        <v>419</v>
      </c>
      <c r="E174" s="7" t="s">
        <v>420</v>
      </c>
      <c r="F174" s="9">
        <v>40884</v>
      </c>
      <c r="G174" s="6" t="s">
        <v>394</v>
      </c>
      <c r="H174" s="6" t="s">
        <v>11</v>
      </c>
      <c r="I174" s="5">
        <v>171</v>
      </c>
    </row>
    <row r="175" spans="1:9">
      <c r="A175" s="8">
        <v>17</v>
      </c>
      <c r="B175" s="6" t="str">
        <f>"110120500731"</f>
        <v>110120500731</v>
      </c>
      <c r="C175" s="7" t="s">
        <v>410</v>
      </c>
      <c r="D175" s="7" t="s">
        <v>421</v>
      </c>
      <c r="E175" s="7" t="s">
        <v>422</v>
      </c>
      <c r="F175" s="9">
        <v>40563</v>
      </c>
      <c r="G175" s="6" t="s">
        <v>394</v>
      </c>
      <c r="H175" s="6" t="s">
        <v>11</v>
      </c>
      <c r="I175" s="5">
        <v>172</v>
      </c>
    </row>
    <row r="176" spans="1:9">
      <c r="A176" s="8">
        <v>18</v>
      </c>
      <c r="B176" s="6" t="str">
        <f>"100718650842"</f>
        <v>100718650842</v>
      </c>
      <c r="C176" s="7" t="s">
        <v>423</v>
      </c>
      <c r="D176" s="7" t="s">
        <v>424</v>
      </c>
      <c r="E176" s="7" t="s">
        <v>425</v>
      </c>
      <c r="F176" s="9">
        <v>40377</v>
      </c>
      <c r="G176" s="6" t="s">
        <v>394</v>
      </c>
      <c r="H176" s="6" t="s">
        <v>11</v>
      </c>
      <c r="I176" s="5">
        <v>173</v>
      </c>
    </row>
    <row r="177" spans="1:9">
      <c r="A177" s="8">
        <v>19</v>
      </c>
      <c r="B177" s="6" t="str">
        <f>"110421501072"</f>
        <v>110421501072</v>
      </c>
      <c r="C177" s="7" t="s">
        <v>313</v>
      </c>
      <c r="D177" s="7" t="s">
        <v>426</v>
      </c>
      <c r="E177" s="7" t="s">
        <v>427</v>
      </c>
      <c r="F177" s="9">
        <v>40654</v>
      </c>
      <c r="G177" s="6" t="s">
        <v>394</v>
      </c>
      <c r="H177" s="6" t="s">
        <v>11</v>
      </c>
      <c r="I177" s="5">
        <v>174</v>
      </c>
    </row>
    <row r="178" spans="1:9">
      <c r="A178" s="8">
        <v>20</v>
      </c>
      <c r="B178" s="6" t="str">
        <f>"110602600768"</f>
        <v>110602600768</v>
      </c>
      <c r="C178" s="7" t="s">
        <v>368</v>
      </c>
      <c r="D178" s="7" t="s">
        <v>428</v>
      </c>
      <c r="E178" s="7" t="s">
        <v>429</v>
      </c>
      <c r="F178" s="9">
        <v>40696</v>
      </c>
      <c r="G178" s="6" t="s">
        <v>394</v>
      </c>
      <c r="H178" s="6" t="s">
        <v>11</v>
      </c>
      <c r="I178" s="5">
        <v>175</v>
      </c>
    </row>
    <row r="179" spans="1:9">
      <c r="A179" s="8">
        <v>21</v>
      </c>
      <c r="B179" s="6" t="str">
        <f>"110326500751"</f>
        <v>110326500751</v>
      </c>
      <c r="C179" s="7" t="s">
        <v>430</v>
      </c>
      <c r="D179" s="7" t="s">
        <v>431</v>
      </c>
      <c r="E179" s="7" t="s">
        <v>432</v>
      </c>
      <c r="F179" s="9">
        <v>40628</v>
      </c>
      <c r="G179" s="6" t="s">
        <v>394</v>
      </c>
      <c r="H179" s="6" t="s">
        <v>11</v>
      </c>
      <c r="I179" s="5">
        <v>176</v>
      </c>
    </row>
    <row r="180" spans="1:9">
      <c r="A180" s="8">
        <v>1</v>
      </c>
      <c r="B180" s="6" t="str">
        <f>"100902650911"</f>
        <v>100902650911</v>
      </c>
      <c r="C180" s="7" t="s">
        <v>35</v>
      </c>
      <c r="D180" s="7" t="s">
        <v>226</v>
      </c>
      <c r="E180" s="7" t="s">
        <v>37</v>
      </c>
      <c r="F180" s="9">
        <v>40423</v>
      </c>
      <c r="G180" s="6" t="s">
        <v>394</v>
      </c>
      <c r="H180" s="6" t="s">
        <v>56</v>
      </c>
      <c r="I180" s="5">
        <v>177</v>
      </c>
    </row>
    <row r="181" spans="1:9">
      <c r="A181" s="8">
        <v>2</v>
      </c>
      <c r="B181" s="6" t="str">
        <f>"101003650362"</f>
        <v>101003650362</v>
      </c>
      <c r="C181" s="7" t="s">
        <v>433</v>
      </c>
      <c r="D181" s="7" t="s">
        <v>126</v>
      </c>
      <c r="E181" s="7" t="s">
        <v>434</v>
      </c>
      <c r="F181" s="9">
        <v>40454</v>
      </c>
      <c r="G181" s="6" t="s">
        <v>394</v>
      </c>
      <c r="H181" s="6" t="s">
        <v>56</v>
      </c>
      <c r="I181" s="5">
        <v>178</v>
      </c>
    </row>
    <row r="182" spans="1:9">
      <c r="A182" s="8">
        <v>3</v>
      </c>
      <c r="B182" s="6" t="str">
        <f>"101110600378"</f>
        <v>101110600378</v>
      </c>
      <c r="C182" s="7" t="s">
        <v>435</v>
      </c>
      <c r="D182" s="7" t="s">
        <v>291</v>
      </c>
      <c r="E182" s="7" t="s">
        <v>436</v>
      </c>
      <c r="F182" s="9">
        <v>40492</v>
      </c>
      <c r="G182" s="6" t="s">
        <v>394</v>
      </c>
      <c r="H182" s="6" t="s">
        <v>56</v>
      </c>
      <c r="I182" s="5">
        <v>179</v>
      </c>
    </row>
    <row r="183" spans="1:9">
      <c r="A183" s="8">
        <v>4</v>
      </c>
      <c r="B183" s="6" t="str">
        <f>"100920650414"</f>
        <v>100920650414</v>
      </c>
      <c r="C183" s="7" t="s">
        <v>143</v>
      </c>
      <c r="D183" s="7" t="s">
        <v>126</v>
      </c>
      <c r="E183" s="7" t="s">
        <v>401</v>
      </c>
      <c r="F183" s="9">
        <v>40441</v>
      </c>
      <c r="G183" s="6" t="s">
        <v>394</v>
      </c>
      <c r="H183" s="6" t="s">
        <v>56</v>
      </c>
      <c r="I183" s="5">
        <v>180</v>
      </c>
    </row>
    <row r="184" spans="1:9">
      <c r="A184" s="8">
        <v>5</v>
      </c>
      <c r="B184" s="6" t="str">
        <f>"100926550321"</f>
        <v>100926550321</v>
      </c>
      <c r="C184" s="7" t="s">
        <v>437</v>
      </c>
      <c r="D184" s="7" t="s">
        <v>438</v>
      </c>
      <c r="E184" s="7" t="s">
        <v>296</v>
      </c>
      <c r="F184" s="9">
        <v>40447</v>
      </c>
      <c r="G184" s="6" t="s">
        <v>394</v>
      </c>
      <c r="H184" s="6" t="s">
        <v>56</v>
      </c>
      <c r="I184" s="5">
        <v>181</v>
      </c>
    </row>
    <row r="185" spans="1:9">
      <c r="A185" s="8">
        <v>6</v>
      </c>
      <c r="B185" s="6" t="str">
        <f>"110309500263"</f>
        <v>110309500263</v>
      </c>
      <c r="C185" s="7" t="s">
        <v>439</v>
      </c>
      <c r="D185" s="7" t="s">
        <v>440</v>
      </c>
      <c r="E185" s="7" t="s">
        <v>441</v>
      </c>
      <c r="F185" s="9">
        <v>40611</v>
      </c>
      <c r="G185" s="6" t="s">
        <v>394</v>
      </c>
      <c r="H185" s="6" t="s">
        <v>56</v>
      </c>
      <c r="I185" s="5">
        <v>182</v>
      </c>
    </row>
    <row r="186" spans="1:9">
      <c r="A186" s="8">
        <v>7</v>
      </c>
      <c r="B186" s="6" t="str">
        <f>"110904600918"</f>
        <v>110904600918</v>
      </c>
      <c r="C186" s="7" t="s">
        <v>153</v>
      </c>
      <c r="D186" s="7" t="s">
        <v>33</v>
      </c>
      <c r="E186" s="7" t="s">
        <v>155</v>
      </c>
      <c r="F186" s="9">
        <v>40790</v>
      </c>
      <c r="G186" s="6" t="s">
        <v>394</v>
      </c>
      <c r="H186" s="6" t="s">
        <v>56</v>
      </c>
      <c r="I186" s="5">
        <v>183</v>
      </c>
    </row>
    <row r="187" spans="1:9">
      <c r="A187" s="8">
        <v>8</v>
      </c>
      <c r="B187" s="6" t="str">
        <f>"110415600682"</f>
        <v>110415600682</v>
      </c>
      <c r="C187" s="7" t="s">
        <v>442</v>
      </c>
      <c r="D187" s="7" t="s">
        <v>443</v>
      </c>
      <c r="E187" s="7" t="s">
        <v>444</v>
      </c>
      <c r="F187" s="9">
        <v>40648</v>
      </c>
      <c r="G187" s="6" t="s">
        <v>394</v>
      </c>
      <c r="H187" s="6" t="s">
        <v>56</v>
      </c>
      <c r="I187" s="5">
        <v>184</v>
      </c>
    </row>
    <row r="188" spans="1:9">
      <c r="A188" s="8">
        <v>9</v>
      </c>
      <c r="B188" s="6" t="str">
        <f>"110620601070"</f>
        <v>110620601070</v>
      </c>
      <c r="C188" s="7" t="s">
        <v>445</v>
      </c>
      <c r="D188" s="7" t="s">
        <v>446</v>
      </c>
      <c r="E188" s="7" t="s">
        <v>447</v>
      </c>
      <c r="F188" s="9">
        <v>40714</v>
      </c>
      <c r="G188" s="6" t="s">
        <v>394</v>
      </c>
      <c r="H188" s="6" t="s">
        <v>56</v>
      </c>
      <c r="I188" s="5">
        <v>185</v>
      </c>
    </row>
    <row r="189" spans="1:9">
      <c r="A189" s="8">
        <v>10</v>
      </c>
      <c r="B189" s="6" t="str">
        <f>"100925650243"</f>
        <v>100925650243</v>
      </c>
      <c r="C189" s="7" t="s">
        <v>239</v>
      </c>
      <c r="D189" s="7" t="s">
        <v>448</v>
      </c>
      <c r="E189" s="7" t="s">
        <v>241</v>
      </c>
      <c r="F189" s="9">
        <v>40446</v>
      </c>
      <c r="G189" s="6" t="s">
        <v>394</v>
      </c>
      <c r="H189" s="6" t="s">
        <v>56</v>
      </c>
      <c r="I189" s="5">
        <v>186</v>
      </c>
    </row>
    <row r="190" spans="1:9">
      <c r="A190" s="8">
        <v>11</v>
      </c>
      <c r="B190" s="6" t="str">
        <f>"100823650398"</f>
        <v>100823650398</v>
      </c>
      <c r="C190" s="7" t="s">
        <v>239</v>
      </c>
      <c r="D190" s="7" t="s">
        <v>30</v>
      </c>
      <c r="E190" s="7" t="s">
        <v>449</v>
      </c>
      <c r="F190" s="9">
        <v>40413</v>
      </c>
      <c r="G190" s="6" t="s">
        <v>394</v>
      </c>
      <c r="H190" s="6" t="s">
        <v>56</v>
      </c>
      <c r="I190" s="5">
        <v>187</v>
      </c>
    </row>
    <row r="191" spans="1:9">
      <c r="A191" s="8">
        <v>12</v>
      </c>
      <c r="B191" s="6" t="str">
        <f>"100808651295"</f>
        <v>100808651295</v>
      </c>
      <c r="C191" s="7" t="s">
        <v>70</v>
      </c>
      <c r="D191" s="7" t="s">
        <v>450</v>
      </c>
      <c r="E191" s="7" t="s">
        <v>451</v>
      </c>
      <c r="F191" s="9">
        <v>40398</v>
      </c>
      <c r="G191" s="6" t="s">
        <v>394</v>
      </c>
      <c r="H191" s="6" t="s">
        <v>56</v>
      </c>
      <c r="I191" s="5">
        <v>188</v>
      </c>
    </row>
    <row r="192" spans="1:9">
      <c r="A192" s="8">
        <v>13</v>
      </c>
      <c r="B192" s="6" t="str">
        <f>"110305500529"</f>
        <v>110305500529</v>
      </c>
      <c r="C192" s="7" t="s">
        <v>452</v>
      </c>
      <c r="D192" s="7" t="s">
        <v>165</v>
      </c>
      <c r="E192" s="7" t="s">
        <v>453</v>
      </c>
      <c r="F192" s="9">
        <v>40607</v>
      </c>
      <c r="G192" s="6" t="s">
        <v>394</v>
      </c>
      <c r="H192" s="6" t="s">
        <v>56</v>
      </c>
      <c r="I192" s="5">
        <v>189</v>
      </c>
    </row>
    <row r="193" spans="1:9">
      <c r="A193" s="8">
        <v>14</v>
      </c>
      <c r="B193" s="6" t="str">
        <f>"110407500971"</f>
        <v>110407500971</v>
      </c>
      <c r="C193" s="7" t="s">
        <v>137</v>
      </c>
      <c r="D193" s="7" t="s">
        <v>454</v>
      </c>
      <c r="E193" s="7" t="s">
        <v>250</v>
      </c>
      <c r="F193" s="9">
        <v>40640</v>
      </c>
      <c r="G193" s="6" t="s">
        <v>394</v>
      </c>
      <c r="H193" s="6" t="s">
        <v>56</v>
      </c>
      <c r="I193" s="5">
        <v>190</v>
      </c>
    </row>
    <row r="194" spans="1:9">
      <c r="A194" s="8">
        <v>15</v>
      </c>
      <c r="B194" s="6" t="str">
        <f>"101001550305"</f>
        <v>101001550305</v>
      </c>
      <c r="C194" s="7" t="s">
        <v>164</v>
      </c>
      <c r="D194" s="7" t="s">
        <v>455</v>
      </c>
      <c r="E194" s="7" t="s">
        <v>20</v>
      </c>
      <c r="F194" s="9">
        <v>40452</v>
      </c>
      <c r="G194" s="6" t="s">
        <v>394</v>
      </c>
      <c r="H194" s="6" t="s">
        <v>56</v>
      </c>
      <c r="I194" s="5">
        <v>191</v>
      </c>
    </row>
    <row r="195" spans="1:9">
      <c r="A195" s="8">
        <v>16</v>
      </c>
      <c r="B195" s="6" t="str">
        <f>"110601500479"</f>
        <v>110601500479</v>
      </c>
      <c r="C195" s="7" t="s">
        <v>456</v>
      </c>
      <c r="D195" s="7" t="s">
        <v>457</v>
      </c>
      <c r="E195" s="7" t="s">
        <v>187</v>
      </c>
      <c r="F195" s="9">
        <v>40695</v>
      </c>
      <c r="G195" s="6" t="s">
        <v>394</v>
      </c>
      <c r="H195" s="6" t="s">
        <v>56</v>
      </c>
      <c r="I195" s="5">
        <v>192</v>
      </c>
    </row>
    <row r="196" spans="1:9">
      <c r="A196" s="8">
        <v>17</v>
      </c>
      <c r="B196" s="6" t="str">
        <f>"101115501159"</f>
        <v>101115501159</v>
      </c>
      <c r="C196" s="7" t="s">
        <v>458</v>
      </c>
      <c r="D196" s="7" t="s">
        <v>459</v>
      </c>
      <c r="E196" s="7" t="s">
        <v>460</v>
      </c>
      <c r="F196" s="9">
        <v>40497</v>
      </c>
      <c r="G196" s="6" t="s">
        <v>394</v>
      </c>
      <c r="H196" s="6" t="s">
        <v>56</v>
      </c>
      <c r="I196" s="5">
        <v>193</v>
      </c>
    </row>
    <row r="197" spans="1:9">
      <c r="A197" s="8">
        <v>18</v>
      </c>
      <c r="B197" s="6" t="str">
        <f>"100506651739"</f>
        <v>100506651739</v>
      </c>
      <c r="C197" s="7" t="s">
        <v>402</v>
      </c>
      <c r="D197" s="7" t="s">
        <v>461</v>
      </c>
      <c r="E197" s="7" t="s">
        <v>462</v>
      </c>
      <c r="F197" s="9">
        <v>40304</v>
      </c>
      <c r="G197" s="6" t="s">
        <v>394</v>
      </c>
      <c r="H197" s="6" t="s">
        <v>56</v>
      </c>
      <c r="I197" s="5">
        <v>194</v>
      </c>
    </row>
    <row r="198" spans="1:9">
      <c r="A198" s="8">
        <v>19</v>
      </c>
      <c r="B198" s="6" t="str">
        <f>"101008650984"</f>
        <v>101008650984</v>
      </c>
      <c r="C198" s="7" t="s">
        <v>463</v>
      </c>
      <c r="D198" s="7" t="s">
        <v>464</v>
      </c>
      <c r="E198" s="7" t="s">
        <v>401</v>
      </c>
      <c r="F198" s="9">
        <v>40459</v>
      </c>
      <c r="G198" s="6" t="s">
        <v>394</v>
      </c>
      <c r="H198" s="6" t="s">
        <v>56</v>
      </c>
      <c r="I198" s="5">
        <v>195</v>
      </c>
    </row>
    <row r="199" spans="1:9">
      <c r="A199" s="8">
        <v>20</v>
      </c>
      <c r="B199" s="6" t="str">
        <f>"100330651475"</f>
        <v>100330651475</v>
      </c>
      <c r="C199" s="7" t="s">
        <v>465</v>
      </c>
      <c r="D199" s="7" t="s">
        <v>27</v>
      </c>
      <c r="E199" s="7" t="s">
        <v>155</v>
      </c>
      <c r="F199" s="9">
        <v>40267</v>
      </c>
      <c r="G199" s="6" t="s">
        <v>394</v>
      </c>
      <c r="H199" s="6" t="s">
        <v>56</v>
      </c>
      <c r="I199" s="5">
        <v>196</v>
      </c>
    </row>
    <row r="200" spans="1:9">
      <c r="A200" s="8">
        <v>1</v>
      </c>
      <c r="B200" s="6" t="str">
        <f>"101120600685"</f>
        <v>101120600685</v>
      </c>
      <c r="C200" s="7" t="s">
        <v>113</v>
      </c>
      <c r="D200" s="7" t="s">
        <v>126</v>
      </c>
      <c r="E200" s="7" t="s">
        <v>282</v>
      </c>
      <c r="F200" s="9">
        <v>40502</v>
      </c>
      <c r="G200" s="6" t="s">
        <v>394</v>
      </c>
      <c r="H200" s="6" t="s">
        <v>84</v>
      </c>
      <c r="I200" s="5">
        <v>197</v>
      </c>
    </row>
    <row r="201" spans="1:9">
      <c r="A201" s="8">
        <v>2</v>
      </c>
      <c r="B201" s="6" t="str">
        <f>"100701551099"</f>
        <v>100701551099</v>
      </c>
      <c r="C201" s="7" t="s">
        <v>251</v>
      </c>
      <c r="D201" s="7" t="s">
        <v>148</v>
      </c>
      <c r="E201" s="7" t="s">
        <v>253</v>
      </c>
      <c r="F201" s="9">
        <v>40360</v>
      </c>
      <c r="G201" s="6" t="s">
        <v>394</v>
      </c>
      <c r="H201" s="6" t="s">
        <v>84</v>
      </c>
      <c r="I201" s="5">
        <v>198</v>
      </c>
    </row>
    <row r="202" spans="1:9">
      <c r="A202" s="8">
        <v>3</v>
      </c>
      <c r="B202" s="6" t="str">
        <f>"100701651213"</f>
        <v>100701651213</v>
      </c>
      <c r="C202" s="7" t="s">
        <v>466</v>
      </c>
      <c r="D202" s="7" t="s">
        <v>308</v>
      </c>
      <c r="E202" s="7" t="s">
        <v>309</v>
      </c>
      <c r="F202" s="9">
        <v>40360</v>
      </c>
      <c r="G202" s="6" t="s">
        <v>394</v>
      </c>
      <c r="H202" s="6" t="s">
        <v>84</v>
      </c>
      <c r="I202" s="5">
        <v>199</v>
      </c>
    </row>
    <row r="203" spans="1:9">
      <c r="A203" s="8">
        <v>4</v>
      </c>
      <c r="B203" s="6" t="str">
        <f>"110423600507"</f>
        <v>110423600507</v>
      </c>
      <c r="C203" s="7" t="s">
        <v>368</v>
      </c>
      <c r="D203" s="7" t="s">
        <v>291</v>
      </c>
      <c r="E203" s="7" t="s">
        <v>370</v>
      </c>
      <c r="F203" s="9">
        <v>40656</v>
      </c>
      <c r="G203" s="6" t="s">
        <v>394</v>
      </c>
      <c r="H203" s="6" t="s">
        <v>84</v>
      </c>
      <c r="I203" s="5">
        <v>200</v>
      </c>
    </row>
    <row r="204" spans="1:9">
      <c r="A204" s="8">
        <v>5</v>
      </c>
      <c r="B204" s="6" t="str">
        <f>"110123600219"</f>
        <v>110123600219</v>
      </c>
      <c r="C204" s="7" t="s">
        <v>467</v>
      </c>
      <c r="D204" s="7" t="s">
        <v>468</v>
      </c>
      <c r="E204" s="7" t="s">
        <v>469</v>
      </c>
      <c r="F204" s="9">
        <v>40566</v>
      </c>
      <c r="G204" s="6" t="s">
        <v>394</v>
      </c>
      <c r="H204" s="6" t="s">
        <v>84</v>
      </c>
      <c r="I204" s="5">
        <v>201</v>
      </c>
    </row>
    <row r="205" spans="1:9">
      <c r="A205" s="8">
        <v>6</v>
      </c>
      <c r="B205" s="6" t="str">
        <f>"111107600353"</f>
        <v>111107600353</v>
      </c>
      <c r="C205" s="7" t="s">
        <v>470</v>
      </c>
      <c r="D205" s="7" t="s">
        <v>30</v>
      </c>
      <c r="E205" s="7" t="s">
        <v>471</v>
      </c>
      <c r="F205" s="9">
        <v>40854</v>
      </c>
      <c r="G205" s="6" t="s">
        <v>394</v>
      </c>
      <c r="H205" s="6" t="s">
        <v>84</v>
      </c>
      <c r="I205" s="5">
        <v>202</v>
      </c>
    </row>
    <row r="206" spans="1:9">
      <c r="A206" s="8">
        <v>7</v>
      </c>
      <c r="B206" s="6" t="str">
        <f>"110522600036"</f>
        <v>110522600036</v>
      </c>
      <c r="C206" s="7" t="s">
        <v>344</v>
      </c>
      <c r="D206" s="7" t="s">
        <v>472</v>
      </c>
      <c r="E206" s="7" t="s">
        <v>473</v>
      </c>
      <c r="F206" s="9">
        <v>40685</v>
      </c>
      <c r="G206" s="6" t="s">
        <v>394</v>
      </c>
      <c r="H206" s="6" t="s">
        <v>84</v>
      </c>
      <c r="I206" s="5">
        <v>203</v>
      </c>
    </row>
    <row r="207" spans="1:9">
      <c r="A207" s="8">
        <v>8</v>
      </c>
      <c r="B207" s="6" t="str">
        <f>"110515500808"</f>
        <v>110515500808</v>
      </c>
      <c r="C207" s="7" t="s">
        <v>345</v>
      </c>
      <c r="D207" s="7" t="s">
        <v>474</v>
      </c>
      <c r="E207" s="7" t="s">
        <v>347</v>
      </c>
      <c r="F207" s="9">
        <v>40678</v>
      </c>
      <c r="G207" s="6" t="s">
        <v>394</v>
      </c>
      <c r="H207" s="6" t="s">
        <v>84</v>
      </c>
      <c r="I207" s="5">
        <v>204</v>
      </c>
    </row>
    <row r="208" spans="1:9">
      <c r="A208" s="8">
        <v>9</v>
      </c>
      <c r="B208" s="6" t="str">
        <f>"110103500421"</f>
        <v>110103500421</v>
      </c>
      <c r="C208" s="7" t="s">
        <v>211</v>
      </c>
      <c r="D208" s="7" t="s">
        <v>475</v>
      </c>
      <c r="E208" s="7" t="s">
        <v>213</v>
      </c>
      <c r="F208" s="9">
        <v>40546</v>
      </c>
      <c r="G208" s="6" t="s">
        <v>394</v>
      </c>
      <c r="H208" s="6" t="s">
        <v>84</v>
      </c>
      <c r="I208" s="5">
        <v>205</v>
      </c>
    </row>
    <row r="209" spans="1:9">
      <c r="A209" s="8">
        <v>1</v>
      </c>
      <c r="B209" s="6" t="str">
        <f>"110809501190"</f>
        <v>110809501190</v>
      </c>
      <c r="C209" s="7" t="s">
        <v>81</v>
      </c>
      <c r="D209" s="7" t="s">
        <v>476</v>
      </c>
      <c r="E209" s="7" t="s">
        <v>477</v>
      </c>
      <c r="F209" s="9">
        <v>40764</v>
      </c>
      <c r="G209" s="6" t="s">
        <v>478</v>
      </c>
      <c r="H209" s="6" t="s">
        <v>11</v>
      </c>
      <c r="I209" s="5">
        <v>206</v>
      </c>
    </row>
    <row r="210" spans="1:9">
      <c r="A210" s="8">
        <v>2</v>
      </c>
      <c r="B210" s="6" t="str">
        <f>"101226500451"</f>
        <v>101226500451</v>
      </c>
      <c r="C210" s="7" t="s">
        <v>479</v>
      </c>
      <c r="D210" s="7" t="s">
        <v>117</v>
      </c>
      <c r="E210" s="7" t="s">
        <v>480</v>
      </c>
      <c r="F210" s="9">
        <v>40538</v>
      </c>
      <c r="G210" s="6" t="s">
        <v>478</v>
      </c>
      <c r="H210" s="6" t="s">
        <v>11</v>
      </c>
      <c r="I210" s="5">
        <v>207</v>
      </c>
    </row>
    <row r="211" spans="1:9">
      <c r="A211" s="8">
        <v>3</v>
      </c>
      <c r="B211" s="6" t="str">
        <f>"101201600332"</f>
        <v>101201600332</v>
      </c>
      <c r="C211" s="7" t="s">
        <v>481</v>
      </c>
      <c r="D211" s="7" t="s">
        <v>482</v>
      </c>
      <c r="E211" s="7" t="s">
        <v>483</v>
      </c>
      <c r="F211" s="9">
        <v>40513</v>
      </c>
      <c r="G211" s="6" t="s">
        <v>478</v>
      </c>
      <c r="H211" s="6" t="s">
        <v>11</v>
      </c>
      <c r="I211" s="5">
        <v>208</v>
      </c>
    </row>
    <row r="212" spans="1:9">
      <c r="A212" s="8">
        <v>4</v>
      </c>
      <c r="B212" s="6" t="str">
        <f>"110908500577"</f>
        <v>110908500577</v>
      </c>
      <c r="C212" s="7" t="s">
        <v>484</v>
      </c>
      <c r="D212" s="7" t="s">
        <v>350</v>
      </c>
      <c r="E212" s="7" t="s">
        <v>485</v>
      </c>
      <c r="F212" s="9">
        <v>40794</v>
      </c>
      <c r="G212" s="6" t="s">
        <v>478</v>
      </c>
      <c r="H212" s="6" t="s">
        <v>11</v>
      </c>
      <c r="I212" s="5">
        <v>209</v>
      </c>
    </row>
    <row r="213" spans="1:9">
      <c r="A213" s="8">
        <v>5</v>
      </c>
      <c r="B213" s="6" t="str">
        <f>"111202600568"</f>
        <v>111202600568</v>
      </c>
      <c r="C213" s="7" t="s">
        <v>467</v>
      </c>
      <c r="D213" s="7" t="s">
        <v>486</v>
      </c>
      <c r="E213" s="7" t="s">
        <v>230</v>
      </c>
      <c r="F213" s="9">
        <v>40879</v>
      </c>
      <c r="G213" s="6" t="s">
        <v>478</v>
      </c>
      <c r="H213" s="6" t="s">
        <v>11</v>
      </c>
      <c r="I213" s="5">
        <v>210</v>
      </c>
    </row>
    <row r="214" spans="1:9">
      <c r="A214" s="8">
        <v>6</v>
      </c>
      <c r="B214" s="6" t="str">
        <f>"120428600556"</f>
        <v>120428600556</v>
      </c>
      <c r="C214" s="7" t="s">
        <v>15</v>
      </c>
      <c r="D214" s="7" t="s">
        <v>226</v>
      </c>
      <c r="E214" s="7" t="s">
        <v>17</v>
      </c>
      <c r="F214" s="9">
        <v>41027</v>
      </c>
      <c r="G214" s="6" t="s">
        <v>478</v>
      </c>
      <c r="H214" s="6" t="s">
        <v>11</v>
      </c>
      <c r="I214" s="5">
        <v>211</v>
      </c>
    </row>
    <row r="215" spans="1:9">
      <c r="A215" s="8">
        <v>7</v>
      </c>
      <c r="B215" s="6" t="str">
        <f>"120531601821"</f>
        <v>120531601821</v>
      </c>
      <c r="C215" s="7" t="s">
        <v>487</v>
      </c>
      <c r="D215" s="7" t="s">
        <v>488</v>
      </c>
      <c r="E215" s="7" t="s">
        <v>391</v>
      </c>
      <c r="F215" s="9">
        <v>41060</v>
      </c>
      <c r="G215" s="6" t="s">
        <v>478</v>
      </c>
      <c r="H215" s="6" t="s">
        <v>11</v>
      </c>
      <c r="I215" s="5">
        <v>212</v>
      </c>
    </row>
    <row r="216" spans="1:9">
      <c r="A216" s="8">
        <v>8</v>
      </c>
      <c r="B216" s="6" t="str">
        <f>"120116600034"</f>
        <v>120116600034</v>
      </c>
      <c r="C216" s="7" t="s">
        <v>489</v>
      </c>
      <c r="D216" s="7" t="s">
        <v>27</v>
      </c>
      <c r="E216" s="7" t="s">
        <v>490</v>
      </c>
      <c r="F216" s="9">
        <v>40924</v>
      </c>
      <c r="G216" s="6" t="s">
        <v>478</v>
      </c>
      <c r="H216" s="6" t="s">
        <v>11</v>
      </c>
      <c r="I216" s="5">
        <v>213</v>
      </c>
    </row>
    <row r="217" spans="1:9">
      <c r="A217" s="8">
        <v>9</v>
      </c>
      <c r="B217" s="6" t="str">
        <f>"120505500885"</f>
        <v>120505500885</v>
      </c>
      <c r="C217" s="7" t="s">
        <v>491</v>
      </c>
      <c r="D217" s="7" t="s">
        <v>492</v>
      </c>
      <c r="E217" s="7" t="s">
        <v>493</v>
      </c>
      <c r="F217" s="9">
        <v>41034</v>
      </c>
      <c r="G217" s="6" t="s">
        <v>478</v>
      </c>
      <c r="H217" s="6" t="s">
        <v>11</v>
      </c>
      <c r="I217" s="5">
        <v>214</v>
      </c>
    </row>
    <row r="218" spans="1:9">
      <c r="A218" s="8">
        <v>10</v>
      </c>
      <c r="B218" s="6" t="str">
        <f>"111128501200"</f>
        <v>111128501200</v>
      </c>
      <c r="C218" s="7" t="s">
        <v>494</v>
      </c>
      <c r="D218" s="7" t="s">
        <v>212</v>
      </c>
      <c r="E218" s="7" t="s">
        <v>495</v>
      </c>
      <c r="F218" s="9">
        <v>40875</v>
      </c>
      <c r="G218" s="6" t="s">
        <v>478</v>
      </c>
      <c r="H218" s="6" t="s">
        <v>11</v>
      </c>
      <c r="I218" s="5">
        <v>215</v>
      </c>
    </row>
    <row r="219" spans="1:9">
      <c r="A219" s="8">
        <v>11</v>
      </c>
      <c r="B219" s="6" t="str">
        <f>"120813501154"</f>
        <v>120813501154</v>
      </c>
      <c r="C219" s="7" t="s">
        <v>496</v>
      </c>
      <c r="D219" s="7" t="s">
        <v>497</v>
      </c>
      <c r="E219" s="7" t="s">
        <v>498</v>
      </c>
      <c r="F219" s="9">
        <v>41134</v>
      </c>
      <c r="G219" s="6" t="s">
        <v>478</v>
      </c>
      <c r="H219" s="6" t="s">
        <v>11</v>
      </c>
      <c r="I219" s="5">
        <v>216</v>
      </c>
    </row>
    <row r="220" spans="1:9">
      <c r="A220" s="8">
        <v>12</v>
      </c>
      <c r="B220" s="6" t="str">
        <f>"120405600312"</f>
        <v>120405600312</v>
      </c>
      <c r="C220" s="7" t="s">
        <v>499</v>
      </c>
      <c r="D220" s="7" t="s">
        <v>500</v>
      </c>
      <c r="E220" s="7" t="s">
        <v>501</v>
      </c>
      <c r="F220" s="9">
        <v>41004</v>
      </c>
      <c r="G220" s="6" t="s">
        <v>478</v>
      </c>
      <c r="H220" s="6" t="s">
        <v>11</v>
      </c>
      <c r="I220" s="5">
        <v>217</v>
      </c>
    </row>
    <row r="221" spans="1:9">
      <c r="A221" s="8">
        <v>13</v>
      </c>
      <c r="B221" s="6" t="str">
        <f>"120808500654"</f>
        <v>120808500654</v>
      </c>
      <c r="C221" s="7" t="s">
        <v>502</v>
      </c>
      <c r="D221" s="7" t="s">
        <v>503</v>
      </c>
      <c r="E221" s="7" t="s">
        <v>43</v>
      </c>
      <c r="F221" s="9">
        <v>41129</v>
      </c>
      <c r="G221" s="6" t="s">
        <v>478</v>
      </c>
      <c r="H221" s="6" t="s">
        <v>11</v>
      </c>
      <c r="I221" s="5">
        <v>218</v>
      </c>
    </row>
    <row r="222" spans="1:9">
      <c r="A222" s="8">
        <v>14</v>
      </c>
      <c r="B222" s="6" t="str">
        <f>"120407600998"</f>
        <v>120407600998</v>
      </c>
      <c r="C222" s="7" t="s">
        <v>150</v>
      </c>
      <c r="D222" s="7" t="s">
        <v>192</v>
      </c>
      <c r="E222" s="7" t="s">
        <v>152</v>
      </c>
      <c r="F222" s="9">
        <v>41006</v>
      </c>
      <c r="G222" s="6" t="s">
        <v>478</v>
      </c>
      <c r="H222" s="6" t="s">
        <v>11</v>
      </c>
      <c r="I222" s="5">
        <v>219</v>
      </c>
    </row>
    <row r="223" spans="1:9">
      <c r="A223" s="8">
        <v>1</v>
      </c>
      <c r="B223" s="6" t="str">
        <f>"111008500214"</f>
        <v>111008500214</v>
      </c>
      <c r="C223" s="7" t="s">
        <v>504</v>
      </c>
      <c r="D223" s="7" t="s">
        <v>505</v>
      </c>
      <c r="E223" s="7" t="s">
        <v>506</v>
      </c>
      <c r="F223" s="9">
        <v>40824</v>
      </c>
      <c r="G223" s="6" t="s">
        <v>478</v>
      </c>
      <c r="H223" s="6" t="s">
        <v>56</v>
      </c>
      <c r="I223" s="5">
        <v>220</v>
      </c>
    </row>
    <row r="224" spans="1:9">
      <c r="A224" s="8">
        <v>2</v>
      </c>
      <c r="B224" s="6" t="str">
        <f>"110916600507"</f>
        <v>110916600507</v>
      </c>
      <c r="C224" s="7" t="s">
        <v>507</v>
      </c>
      <c r="D224" s="7" t="s">
        <v>508</v>
      </c>
      <c r="E224" s="7" t="s">
        <v>333</v>
      </c>
      <c r="F224" s="9">
        <v>40802</v>
      </c>
      <c r="G224" s="6" t="s">
        <v>478</v>
      </c>
      <c r="H224" s="6" t="s">
        <v>56</v>
      </c>
      <c r="I224" s="5">
        <v>221</v>
      </c>
    </row>
    <row r="225" spans="1:9">
      <c r="A225" s="8">
        <v>3</v>
      </c>
      <c r="B225" s="6" t="str">
        <f>"120224600488"</f>
        <v>120224600488</v>
      </c>
      <c r="C225" s="7" t="s">
        <v>509</v>
      </c>
      <c r="D225" s="7" t="s">
        <v>510</v>
      </c>
      <c r="E225" s="7" t="s">
        <v>444</v>
      </c>
      <c r="F225" s="9">
        <v>40963</v>
      </c>
      <c r="G225" s="6" t="s">
        <v>478</v>
      </c>
      <c r="H225" s="6" t="s">
        <v>56</v>
      </c>
      <c r="I225" s="5">
        <v>222</v>
      </c>
    </row>
    <row r="226" spans="1:9">
      <c r="A226" s="8">
        <v>4</v>
      </c>
      <c r="B226" s="6" t="str">
        <f>"120820500095"</f>
        <v>120820500095</v>
      </c>
      <c r="C226" s="7" t="s">
        <v>511</v>
      </c>
      <c r="D226" s="7" t="s">
        <v>512</v>
      </c>
      <c r="E226" s="7" t="s">
        <v>513</v>
      </c>
      <c r="F226" s="9">
        <v>41141</v>
      </c>
      <c r="G226" s="6" t="s">
        <v>478</v>
      </c>
      <c r="H226" s="6" t="s">
        <v>56</v>
      </c>
      <c r="I226" s="5">
        <v>223</v>
      </c>
    </row>
    <row r="227" spans="1:9">
      <c r="A227" s="8">
        <v>5</v>
      </c>
      <c r="B227" s="6" t="str">
        <f>"120512601035"</f>
        <v>120512601035</v>
      </c>
      <c r="C227" s="7" t="s">
        <v>514</v>
      </c>
      <c r="D227" s="7" t="s">
        <v>30</v>
      </c>
      <c r="E227" s="7" t="s">
        <v>230</v>
      </c>
      <c r="F227" s="9">
        <v>41041</v>
      </c>
      <c r="G227" s="6" t="s">
        <v>478</v>
      </c>
      <c r="H227" s="6" t="s">
        <v>56</v>
      </c>
      <c r="I227" s="5">
        <v>224</v>
      </c>
    </row>
    <row r="228" spans="1:9">
      <c r="A228" s="8">
        <v>6</v>
      </c>
      <c r="B228" s="6" t="str">
        <f>"110928600959"</f>
        <v>110928600959</v>
      </c>
      <c r="C228" s="7" t="s">
        <v>515</v>
      </c>
      <c r="D228" s="7" t="s">
        <v>298</v>
      </c>
      <c r="E228" s="7" t="s">
        <v>516</v>
      </c>
      <c r="F228" s="9">
        <v>40814</v>
      </c>
      <c r="G228" s="6" t="s">
        <v>478</v>
      </c>
      <c r="H228" s="6" t="s">
        <v>56</v>
      </c>
      <c r="I228" s="5">
        <v>225</v>
      </c>
    </row>
    <row r="229" spans="1:9">
      <c r="A229" s="8">
        <v>7</v>
      </c>
      <c r="B229" s="6" t="str">
        <f>"110423500623"</f>
        <v>110423500623</v>
      </c>
      <c r="C229" s="7" t="s">
        <v>398</v>
      </c>
      <c r="D229" s="7" t="s">
        <v>517</v>
      </c>
      <c r="E229" s="7" t="s">
        <v>129</v>
      </c>
      <c r="F229" s="9">
        <v>40656</v>
      </c>
      <c r="G229" s="6" t="s">
        <v>478</v>
      </c>
      <c r="H229" s="6" t="s">
        <v>56</v>
      </c>
      <c r="I229" s="5">
        <v>226</v>
      </c>
    </row>
    <row r="230" spans="1:9">
      <c r="A230" s="8">
        <v>8</v>
      </c>
      <c r="B230" s="6" t="str">
        <f>"111116600431"</f>
        <v>111116600431</v>
      </c>
      <c r="C230" s="7" t="s">
        <v>518</v>
      </c>
      <c r="D230" s="7" t="s">
        <v>519</v>
      </c>
      <c r="E230" s="7" t="s">
        <v>520</v>
      </c>
      <c r="F230" s="9">
        <v>40863</v>
      </c>
      <c r="G230" s="6" t="s">
        <v>478</v>
      </c>
      <c r="H230" s="6" t="s">
        <v>56</v>
      </c>
      <c r="I230" s="5">
        <v>227</v>
      </c>
    </row>
    <row r="231" spans="1:9">
      <c r="A231" s="8">
        <v>9</v>
      </c>
      <c r="B231" s="6" t="str">
        <f>"120721601517"</f>
        <v>120721601517</v>
      </c>
      <c r="C231" s="7" t="s">
        <v>521</v>
      </c>
      <c r="D231" s="7" t="s">
        <v>522</v>
      </c>
      <c r="E231" s="7" t="s">
        <v>447</v>
      </c>
      <c r="F231" s="9">
        <v>41111</v>
      </c>
      <c r="G231" s="6" t="s">
        <v>478</v>
      </c>
      <c r="H231" s="6" t="s">
        <v>56</v>
      </c>
      <c r="I231" s="5">
        <v>228</v>
      </c>
    </row>
    <row r="232" spans="1:9">
      <c r="A232" s="8">
        <v>10</v>
      </c>
      <c r="B232" s="6" t="str">
        <f>"111216600425"</f>
        <v>111216600425</v>
      </c>
      <c r="C232" s="7" t="s">
        <v>523</v>
      </c>
      <c r="D232" s="7" t="s">
        <v>181</v>
      </c>
      <c r="E232" s="7" t="s">
        <v>524</v>
      </c>
      <c r="F232" s="9">
        <v>40893</v>
      </c>
      <c r="G232" s="6" t="s">
        <v>478</v>
      </c>
      <c r="H232" s="6" t="s">
        <v>56</v>
      </c>
      <c r="I232" s="5">
        <v>229</v>
      </c>
    </row>
    <row r="233" spans="1:9">
      <c r="A233" s="8">
        <v>11</v>
      </c>
      <c r="B233" s="6" t="str">
        <f>"120120600561"</f>
        <v>120120600561</v>
      </c>
      <c r="C233" s="7" t="s">
        <v>402</v>
      </c>
      <c r="D233" s="7" t="s">
        <v>226</v>
      </c>
      <c r="E233" s="7" t="s">
        <v>462</v>
      </c>
      <c r="F233" s="9">
        <v>40928</v>
      </c>
      <c r="G233" s="6" t="s">
        <v>478</v>
      </c>
      <c r="H233" s="6" t="s">
        <v>56</v>
      </c>
      <c r="I233" s="5">
        <v>230</v>
      </c>
    </row>
    <row r="234" spans="1:9">
      <c r="A234" s="8">
        <v>12</v>
      </c>
      <c r="B234" s="6" t="str">
        <f>"110728500836"</f>
        <v>110728500836</v>
      </c>
      <c r="C234" s="7" t="s">
        <v>525</v>
      </c>
      <c r="D234" s="7" t="s">
        <v>148</v>
      </c>
      <c r="E234" s="7" t="s">
        <v>526</v>
      </c>
      <c r="F234" s="9">
        <v>40752</v>
      </c>
      <c r="G234" s="6" t="s">
        <v>478</v>
      </c>
      <c r="H234" s="6" t="s">
        <v>56</v>
      </c>
      <c r="I234" s="5">
        <v>231</v>
      </c>
    </row>
    <row r="235" spans="1:9">
      <c r="A235" s="8">
        <v>13</v>
      </c>
      <c r="B235" s="6" t="str">
        <f>"120213600696"</f>
        <v>120213600696</v>
      </c>
      <c r="C235" s="7" t="s">
        <v>44</v>
      </c>
      <c r="D235" s="7" t="s">
        <v>181</v>
      </c>
      <c r="E235" s="7" t="s">
        <v>527</v>
      </c>
      <c r="F235" s="9">
        <v>40952</v>
      </c>
      <c r="G235" s="6" t="s">
        <v>478</v>
      </c>
      <c r="H235" s="6" t="s">
        <v>56</v>
      </c>
      <c r="I235" s="5">
        <v>232</v>
      </c>
    </row>
    <row r="236" spans="1:9">
      <c r="A236" s="8">
        <v>14</v>
      </c>
      <c r="B236" s="6" t="str">
        <f>"111013601281"</f>
        <v>111013601281</v>
      </c>
      <c r="C236" s="7" t="s">
        <v>528</v>
      </c>
      <c r="D236" s="7" t="s">
        <v>226</v>
      </c>
      <c r="E236" s="7" t="s">
        <v>529</v>
      </c>
      <c r="F236" s="9">
        <v>40829</v>
      </c>
      <c r="G236" s="6" t="s">
        <v>478</v>
      </c>
      <c r="H236" s="6" t="s">
        <v>56</v>
      </c>
      <c r="I236" s="5">
        <v>233</v>
      </c>
    </row>
    <row r="237" spans="1:9">
      <c r="A237" s="8">
        <v>1</v>
      </c>
      <c r="B237" s="6" t="str">
        <f>"120616601497"</f>
        <v>120616601497</v>
      </c>
      <c r="C237" s="7" t="s">
        <v>113</v>
      </c>
      <c r="D237" s="7" t="s">
        <v>298</v>
      </c>
      <c r="E237" s="7" t="s">
        <v>530</v>
      </c>
      <c r="F237" s="9">
        <v>41076</v>
      </c>
      <c r="G237" s="6" t="s">
        <v>478</v>
      </c>
      <c r="H237" s="6" t="s">
        <v>84</v>
      </c>
      <c r="I237" s="5">
        <v>234</v>
      </c>
    </row>
    <row r="238" spans="1:9">
      <c r="A238" s="8">
        <v>2</v>
      </c>
      <c r="B238" s="6" t="str">
        <f>"111229500668"</f>
        <v>111229500668</v>
      </c>
      <c r="C238" s="7" t="s">
        <v>531</v>
      </c>
      <c r="D238" s="7" t="s">
        <v>532</v>
      </c>
      <c r="E238" s="7" t="s">
        <v>533</v>
      </c>
      <c r="F238" s="9">
        <v>40906</v>
      </c>
      <c r="G238" s="6" t="s">
        <v>478</v>
      </c>
      <c r="H238" s="6" t="s">
        <v>84</v>
      </c>
      <c r="I238" s="5">
        <v>235</v>
      </c>
    </row>
    <row r="239" spans="1:9">
      <c r="A239" s="8">
        <v>3</v>
      </c>
      <c r="B239" s="6" t="str">
        <f>"110917600919"</f>
        <v>110917600919</v>
      </c>
      <c r="C239" s="7" t="s">
        <v>528</v>
      </c>
      <c r="D239" s="7" t="s">
        <v>534</v>
      </c>
      <c r="E239" s="7" t="s">
        <v>535</v>
      </c>
      <c r="F239" s="9">
        <v>40803</v>
      </c>
      <c r="G239" s="6" t="s">
        <v>478</v>
      </c>
      <c r="H239" s="6" t="s">
        <v>84</v>
      </c>
      <c r="I239" s="5">
        <v>236</v>
      </c>
    </row>
    <row r="240" spans="1:9">
      <c r="A240" s="8">
        <v>4</v>
      </c>
      <c r="B240" s="6" t="str">
        <f>"111002500930"</f>
        <v>111002500930</v>
      </c>
      <c r="C240" s="7" t="s">
        <v>536</v>
      </c>
      <c r="D240" s="7" t="s">
        <v>537</v>
      </c>
      <c r="E240" s="7" t="s">
        <v>538</v>
      </c>
      <c r="F240" s="9">
        <v>40818</v>
      </c>
      <c r="G240" s="6" t="s">
        <v>478</v>
      </c>
      <c r="H240" s="6" t="s">
        <v>84</v>
      </c>
      <c r="I240" s="5">
        <v>237</v>
      </c>
    </row>
    <row r="241" spans="1:9">
      <c r="A241" s="8">
        <v>5</v>
      </c>
      <c r="B241" s="6" t="str">
        <f>"120513600369"</f>
        <v>120513600369</v>
      </c>
      <c r="C241" s="7" t="s">
        <v>93</v>
      </c>
      <c r="D241" s="7" t="s">
        <v>539</v>
      </c>
      <c r="E241" s="7" t="s">
        <v>540</v>
      </c>
      <c r="F241" s="9">
        <v>41042</v>
      </c>
      <c r="G241" s="6" t="s">
        <v>478</v>
      </c>
      <c r="H241" s="6" t="s">
        <v>84</v>
      </c>
      <c r="I241" s="5">
        <v>238</v>
      </c>
    </row>
    <row r="242" spans="1:9">
      <c r="A242" s="8">
        <v>6</v>
      </c>
      <c r="B242" s="6" t="str">
        <f>"110320600448"</f>
        <v>110320600448</v>
      </c>
      <c r="C242" s="7" t="s">
        <v>541</v>
      </c>
      <c r="D242" s="7" t="s">
        <v>226</v>
      </c>
      <c r="E242" s="7" t="s">
        <v>542</v>
      </c>
      <c r="F242" s="9">
        <v>40622</v>
      </c>
      <c r="G242" s="6" t="s">
        <v>478</v>
      </c>
      <c r="H242" s="6" t="s">
        <v>84</v>
      </c>
      <c r="I242" s="5">
        <v>239</v>
      </c>
    </row>
    <row r="243" spans="1:9">
      <c r="A243" s="8">
        <v>1</v>
      </c>
      <c r="B243" s="6" t="str">
        <f>"121010500064"</f>
        <v>121010500064</v>
      </c>
      <c r="C243" s="7" t="s">
        <v>166</v>
      </c>
      <c r="D243" s="7" t="s">
        <v>340</v>
      </c>
      <c r="E243" s="7" t="s">
        <v>352</v>
      </c>
      <c r="F243" s="9">
        <v>41192</v>
      </c>
      <c r="G243" s="6" t="s">
        <v>543</v>
      </c>
      <c r="H243" s="6" t="s">
        <v>11</v>
      </c>
      <c r="I243" s="5">
        <v>240</v>
      </c>
    </row>
    <row r="244" spans="1:9">
      <c r="A244" s="8">
        <v>2</v>
      </c>
      <c r="B244" s="6" t="str">
        <f>"121219500060"</f>
        <v>121219500060</v>
      </c>
      <c r="C244" s="7" t="s">
        <v>166</v>
      </c>
      <c r="D244" s="7" t="s">
        <v>544</v>
      </c>
      <c r="E244" s="7" t="s">
        <v>545</v>
      </c>
      <c r="F244" s="9">
        <v>41262</v>
      </c>
      <c r="G244" s="6" t="s">
        <v>543</v>
      </c>
      <c r="H244" s="6" t="s">
        <v>11</v>
      </c>
      <c r="I244" s="5">
        <v>241</v>
      </c>
    </row>
    <row r="245" spans="1:9">
      <c r="A245" s="8">
        <v>3</v>
      </c>
      <c r="B245" s="6" t="str">
        <f>"121120601443"</f>
        <v>121120601443</v>
      </c>
      <c r="C245" s="7" t="s">
        <v>200</v>
      </c>
      <c r="D245" s="7" t="s">
        <v>546</v>
      </c>
      <c r="E245" s="7" t="s">
        <v>277</v>
      </c>
      <c r="F245" s="9">
        <v>41233</v>
      </c>
      <c r="G245" s="6" t="s">
        <v>543</v>
      </c>
      <c r="H245" s="6" t="s">
        <v>11</v>
      </c>
      <c r="I245" s="5">
        <v>242</v>
      </c>
    </row>
    <row r="246" spans="1:9">
      <c r="A246" s="8">
        <v>4</v>
      </c>
      <c r="B246" s="6" t="str">
        <f>"130130600825"</f>
        <v>130130600825</v>
      </c>
      <c r="C246" s="7" t="s">
        <v>26</v>
      </c>
      <c r="D246" s="7" t="s">
        <v>547</v>
      </c>
      <c r="E246" s="7" t="s">
        <v>548</v>
      </c>
      <c r="F246" s="9">
        <v>41304</v>
      </c>
      <c r="G246" s="6" t="s">
        <v>543</v>
      </c>
      <c r="H246" s="6" t="s">
        <v>11</v>
      </c>
      <c r="I246" s="5">
        <v>243</v>
      </c>
    </row>
    <row r="247" spans="1:9">
      <c r="A247" s="8">
        <v>5</v>
      </c>
      <c r="B247" s="6" t="str">
        <f>"130210500398"</f>
        <v>130210500398</v>
      </c>
      <c r="C247" s="7" t="s">
        <v>166</v>
      </c>
      <c r="D247" s="7" t="s">
        <v>549</v>
      </c>
      <c r="E247" s="7" t="s">
        <v>550</v>
      </c>
      <c r="F247" s="9">
        <v>41315</v>
      </c>
      <c r="G247" s="6" t="s">
        <v>543</v>
      </c>
      <c r="H247" s="6" t="s">
        <v>11</v>
      </c>
      <c r="I247" s="5">
        <v>244</v>
      </c>
    </row>
    <row r="248" spans="1:9">
      <c r="A248" s="8">
        <v>6</v>
      </c>
      <c r="B248" s="6" t="str">
        <f>"130320600709"</f>
        <v>130320600709</v>
      </c>
      <c r="C248" s="7" t="s">
        <v>551</v>
      </c>
      <c r="D248" s="7" t="s">
        <v>58</v>
      </c>
      <c r="E248" s="7" t="s">
        <v>306</v>
      </c>
      <c r="F248" s="9">
        <v>41353</v>
      </c>
      <c r="G248" s="6" t="s">
        <v>543</v>
      </c>
      <c r="H248" s="6" t="s">
        <v>11</v>
      </c>
      <c r="I248" s="5">
        <v>245</v>
      </c>
    </row>
    <row r="249" spans="1:9">
      <c r="A249" s="8">
        <v>7</v>
      </c>
      <c r="B249" s="6" t="str">
        <f>"121231500650"</f>
        <v>121231500650</v>
      </c>
      <c r="C249" s="7" t="s">
        <v>552</v>
      </c>
      <c r="D249" s="7" t="s">
        <v>148</v>
      </c>
      <c r="E249" s="7" t="s">
        <v>263</v>
      </c>
      <c r="F249" s="9">
        <v>41274</v>
      </c>
      <c r="G249" s="6" t="s">
        <v>543</v>
      </c>
      <c r="H249" s="6" t="s">
        <v>11</v>
      </c>
      <c r="I249" s="5">
        <v>246</v>
      </c>
    </row>
    <row r="250" spans="1:9">
      <c r="A250" s="8">
        <v>8</v>
      </c>
      <c r="B250" s="6" t="str">
        <f>"130603500295"</f>
        <v>130603500295</v>
      </c>
      <c r="C250" s="7" t="s">
        <v>553</v>
      </c>
      <c r="D250" s="7" t="s">
        <v>268</v>
      </c>
      <c r="E250" s="7" t="s">
        <v>250</v>
      </c>
      <c r="F250" s="9">
        <v>41428</v>
      </c>
      <c r="G250" s="6" t="s">
        <v>543</v>
      </c>
      <c r="H250" s="6" t="s">
        <v>11</v>
      </c>
      <c r="I250" s="5">
        <v>247</v>
      </c>
    </row>
    <row r="251" spans="1:9">
      <c r="A251" s="8">
        <v>9</v>
      </c>
      <c r="B251" s="6" t="str">
        <f>"130402501974"</f>
        <v>130402501974</v>
      </c>
      <c r="C251" s="7" t="s">
        <v>554</v>
      </c>
      <c r="D251" s="7" t="s">
        <v>165</v>
      </c>
      <c r="E251" s="7" t="s">
        <v>555</v>
      </c>
      <c r="F251" s="9">
        <v>41366</v>
      </c>
      <c r="G251" s="6" t="s">
        <v>543</v>
      </c>
      <c r="H251" s="6" t="s">
        <v>11</v>
      </c>
      <c r="I251" s="5">
        <v>248</v>
      </c>
    </row>
    <row r="252" spans="1:9">
      <c r="A252" s="8">
        <v>10</v>
      </c>
      <c r="B252" s="6" t="str">
        <f>"121124601396"</f>
        <v>121124601396</v>
      </c>
      <c r="C252" s="7" t="s">
        <v>556</v>
      </c>
      <c r="D252" s="7" t="s">
        <v>16</v>
      </c>
      <c r="E252" s="7" t="s">
        <v>557</v>
      </c>
      <c r="F252" s="9">
        <v>41237</v>
      </c>
      <c r="G252" s="6" t="s">
        <v>543</v>
      </c>
      <c r="H252" s="6" t="s">
        <v>11</v>
      </c>
      <c r="I252" s="5">
        <v>249</v>
      </c>
    </row>
    <row r="253" spans="1:9">
      <c r="A253" s="8">
        <v>11</v>
      </c>
      <c r="B253" s="6" t="str">
        <f>"120202500888"</f>
        <v>120202500888</v>
      </c>
      <c r="C253" s="7" t="s">
        <v>410</v>
      </c>
      <c r="D253" s="7" t="s">
        <v>205</v>
      </c>
      <c r="E253" s="7" t="s">
        <v>558</v>
      </c>
      <c r="F253" s="9">
        <v>40941</v>
      </c>
      <c r="G253" s="6" t="s">
        <v>543</v>
      </c>
      <c r="H253" s="6" t="s">
        <v>11</v>
      </c>
      <c r="I253" s="5">
        <v>250</v>
      </c>
    </row>
    <row r="254" spans="1:9">
      <c r="A254" s="8">
        <v>12</v>
      </c>
      <c r="B254" s="6" t="str">
        <f>"121223500429"</f>
        <v>121223500429</v>
      </c>
      <c r="C254" s="7" t="s">
        <v>452</v>
      </c>
      <c r="D254" s="7" t="s">
        <v>559</v>
      </c>
      <c r="E254" s="7" t="s">
        <v>453</v>
      </c>
      <c r="F254" s="9">
        <v>41266</v>
      </c>
      <c r="G254" s="6" t="s">
        <v>543</v>
      </c>
      <c r="H254" s="6" t="s">
        <v>11</v>
      </c>
      <c r="I254" s="5">
        <v>251</v>
      </c>
    </row>
    <row r="255" spans="1:9">
      <c r="A255" s="8">
        <v>13</v>
      </c>
      <c r="B255" s="6" t="str">
        <f>"130907602012"</f>
        <v>130907602012</v>
      </c>
      <c r="C255" s="7" t="s">
        <v>560</v>
      </c>
      <c r="D255" s="7" t="s">
        <v>510</v>
      </c>
      <c r="E255" s="7" t="s">
        <v>561</v>
      </c>
      <c r="F255" s="9">
        <v>41524</v>
      </c>
      <c r="G255" s="6" t="s">
        <v>543</v>
      </c>
      <c r="H255" s="6" t="s">
        <v>11</v>
      </c>
      <c r="I255" s="5">
        <v>252</v>
      </c>
    </row>
    <row r="256" spans="1:9">
      <c r="A256" s="8">
        <v>14</v>
      </c>
      <c r="B256" s="6" t="str">
        <f>"120915601640"</f>
        <v>120915601640</v>
      </c>
      <c r="C256" s="7" t="s">
        <v>562</v>
      </c>
      <c r="D256" s="7" t="s">
        <v>154</v>
      </c>
      <c r="E256" s="7" t="s">
        <v>563</v>
      </c>
      <c r="F256" s="9">
        <v>41167</v>
      </c>
      <c r="G256" s="6" t="s">
        <v>543</v>
      </c>
      <c r="H256" s="6" t="s">
        <v>11</v>
      </c>
      <c r="I256" s="5">
        <v>253</v>
      </c>
    </row>
    <row r="257" spans="1:9">
      <c r="A257" s="8">
        <v>15</v>
      </c>
      <c r="B257" s="6" t="str">
        <f>"130208600195"</f>
        <v>130208600195</v>
      </c>
      <c r="C257" s="7" t="s">
        <v>564</v>
      </c>
      <c r="D257" s="7" t="s">
        <v>565</v>
      </c>
      <c r="E257" s="7" t="s">
        <v>566</v>
      </c>
      <c r="F257" s="9">
        <v>41313</v>
      </c>
      <c r="G257" s="6" t="s">
        <v>543</v>
      </c>
      <c r="H257" s="6" t="s">
        <v>11</v>
      </c>
      <c r="I257" s="5">
        <v>254</v>
      </c>
    </row>
    <row r="258" spans="1:9">
      <c r="A258" s="8">
        <v>16</v>
      </c>
      <c r="B258" s="6" t="str">
        <f>"121130600638"</f>
        <v>121130600638</v>
      </c>
      <c r="C258" s="7" t="s">
        <v>239</v>
      </c>
      <c r="D258" s="7" t="s">
        <v>126</v>
      </c>
      <c r="E258" s="7" t="s">
        <v>449</v>
      </c>
      <c r="F258" s="9">
        <v>41243</v>
      </c>
      <c r="G258" s="6" t="s">
        <v>543</v>
      </c>
      <c r="H258" s="6" t="s">
        <v>11</v>
      </c>
      <c r="I258" s="5">
        <v>255</v>
      </c>
    </row>
    <row r="259" spans="1:9">
      <c r="A259" s="8">
        <v>17</v>
      </c>
      <c r="B259" s="6" t="str">
        <f>"120328501168"</f>
        <v>120328501168</v>
      </c>
      <c r="C259" s="7" t="s">
        <v>166</v>
      </c>
      <c r="D259" s="7" t="s">
        <v>268</v>
      </c>
      <c r="E259" s="7" t="s">
        <v>567</v>
      </c>
      <c r="F259" s="9">
        <v>40996</v>
      </c>
      <c r="G259" s="6" t="s">
        <v>543</v>
      </c>
      <c r="H259" s="6" t="s">
        <v>11</v>
      </c>
      <c r="I259" s="5">
        <v>256</v>
      </c>
    </row>
    <row r="260" spans="1:9">
      <c r="A260" s="8">
        <v>1</v>
      </c>
      <c r="B260" s="6" t="str">
        <f>"120513500323"</f>
        <v>120513500323</v>
      </c>
      <c r="C260" s="7" t="s">
        <v>261</v>
      </c>
      <c r="D260" s="7" t="s">
        <v>568</v>
      </c>
      <c r="E260" s="7" t="s">
        <v>569</v>
      </c>
      <c r="F260" s="9">
        <v>41042</v>
      </c>
      <c r="G260" s="6" t="s">
        <v>543</v>
      </c>
      <c r="H260" s="6" t="s">
        <v>56</v>
      </c>
      <c r="I260" s="5">
        <v>257</v>
      </c>
    </row>
    <row r="261" spans="1:9">
      <c r="A261" s="8">
        <v>2</v>
      </c>
      <c r="B261" s="6" t="str">
        <f>"130302500457"</f>
        <v>130302500457</v>
      </c>
      <c r="C261" s="7" t="s">
        <v>570</v>
      </c>
      <c r="D261" s="7" t="s">
        <v>355</v>
      </c>
      <c r="E261" s="7" t="s">
        <v>184</v>
      </c>
      <c r="F261" s="9">
        <v>41335</v>
      </c>
      <c r="G261" s="6" t="s">
        <v>543</v>
      </c>
      <c r="H261" s="6" t="s">
        <v>56</v>
      </c>
      <c r="I261" s="5">
        <v>258</v>
      </c>
    </row>
    <row r="262" spans="1:9">
      <c r="A262" s="8">
        <v>3</v>
      </c>
      <c r="B262" s="6" t="str">
        <f>"130204600533"</f>
        <v>130204600533</v>
      </c>
      <c r="C262" s="7" t="s">
        <v>571</v>
      </c>
      <c r="D262" s="7" t="s">
        <v>572</v>
      </c>
      <c r="E262" s="7" t="s">
        <v>447</v>
      </c>
      <c r="F262" s="9">
        <v>41309</v>
      </c>
      <c r="G262" s="6" t="s">
        <v>543</v>
      </c>
      <c r="H262" s="6" t="s">
        <v>56</v>
      </c>
      <c r="I262" s="5">
        <v>259</v>
      </c>
    </row>
    <row r="263" spans="1:9">
      <c r="A263" s="8">
        <v>4</v>
      </c>
      <c r="B263" s="6" t="str">
        <f>"130610600804"</f>
        <v>130610600804</v>
      </c>
      <c r="C263" s="7" t="s">
        <v>489</v>
      </c>
      <c r="D263" s="7" t="s">
        <v>464</v>
      </c>
      <c r="E263" s="7" t="s">
        <v>490</v>
      </c>
      <c r="F263" s="9">
        <v>41435</v>
      </c>
      <c r="G263" s="6" t="s">
        <v>543</v>
      </c>
      <c r="H263" s="6" t="s">
        <v>56</v>
      </c>
      <c r="I263" s="5">
        <v>260</v>
      </c>
    </row>
    <row r="264" spans="1:9">
      <c r="A264" s="8">
        <v>5</v>
      </c>
      <c r="B264" s="6" t="str">
        <f>"121111500132"</f>
        <v>121111500132</v>
      </c>
      <c r="C264" s="7" t="s">
        <v>531</v>
      </c>
      <c r="D264" s="7" t="s">
        <v>205</v>
      </c>
      <c r="E264" s="7" t="s">
        <v>573</v>
      </c>
      <c r="F264" s="9">
        <v>41224</v>
      </c>
      <c r="G264" s="6" t="s">
        <v>543</v>
      </c>
      <c r="H264" s="6" t="s">
        <v>56</v>
      </c>
      <c r="I264" s="5">
        <v>261</v>
      </c>
    </row>
    <row r="265" spans="1:9">
      <c r="A265" s="8">
        <v>6</v>
      </c>
      <c r="B265" s="6" t="str">
        <f>"120701501353"</f>
        <v>120701501353</v>
      </c>
      <c r="C265" s="7" t="s">
        <v>437</v>
      </c>
      <c r="D265" s="7" t="s">
        <v>574</v>
      </c>
      <c r="E265" s="7" t="s">
        <v>296</v>
      </c>
      <c r="F265" s="9">
        <v>41091</v>
      </c>
      <c r="G265" s="6" t="s">
        <v>543</v>
      </c>
      <c r="H265" s="6" t="s">
        <v>56</v>
      </c>
      <c r="I265" s="5">
        <v>262</v>
      </c>
    </row>
    <row r="266" spans="1:9">
      <c r="A266" s="8">
        <v>7</v>
      </c>
      <c r="B266" s="6" t="str">
        <f>"121220600191"</f>
        <v>121220600191</v>
      </c>
      <c r="C266" s="7" t="s">
        <v>575</v>
      </c>
      <c r="D266" s="7" t="s">
        <v>30</v>
      </c>
      <c r="E266" s="7" t="s">
        <v>576</v>
      </c>
      <c r="F266" s="9">
        <v>41263</v>
      </c>
      <c r="G266" s="6" t="s">
        <v>543</v>
      </c>
      <c r="H266" s="6" t="s">
        <v>56</v>
      </c>
      <c r="I266" s="5">
        <v>263</v>
      </c>
    </row>
    <row r="267" spans="1:9">
      <c r="A267" s="8">
        <v>8</v>
      </c>
      <c r="B267" s="6" t="str">
        <f>"130412601102"</f>
        <v>130412601102</v>
      </c>
      <c r="C267" s="7" t="s">
        <v>577</v>
      </c>
      <c r="D267" s="7" t="s">
        <v>572</v>
      </c>
      <c r="E267" s="7" t="s">
        <v>578</v>
      </c>
      <c r="F267" s="9">
        <v>41376</v>
      </c>
      <c r="G267" s="6" t="s">
        <v>543</v>
      </c>
      <c r="H267" s="6" t="s">
        <v>56</v>
      </c>
      <c r="I267" s="5">
        <v>264</v>
      </c>
    </row>
    <row r="268" spans="1:9">
      <c r="A268" s="8">
        <v>9</v>
      </c>
      <c r="B268" s="6" t="str">
        <f>"130724600448"</f>
        <v>130724600448</v>
      </c>
      <c r="C268" s="7" t="s">
        <v>368</v>
      </c>
      <c r="D268" s="7" t="s">
        <v>27</v>
      </c>
      <c r="E268" s="7" t="s">
        <v>429</v>
      </c>
      <c r="F268" s="9">
        <v>41479</v>
      </c>
      <c r="G268" s="6" t="s">
        <v>543</v>
      </c>
      <c r="H268" s="6" t="s">
        <v>56</v>
      </c>
      <c r="I268" s="5">
        <v>265</v>
      </c>
    </row>
    <row r="269" spans="1:9">
      <c r="A269" s="8">
        <v>10</v>
      </c>
      <c r="B269" s="6" t="str">
        <f>"130603600589"</f>
        <v>130603600589</v>
      </c>
      <c r="C269" s="7" t="s">
        <v>579</v>
      </c>
      <c r="D269" s="7" t="s">
        <v>580</v>
      </c>
      <c r="E269" s="7" t="s">
        <v>581</v>
      </c>
      <c r="F269" s="9">
        <v>41428</v>
      </c>
      <c r="G269" s="6" t="s">
        <v>543</v>
      </c>
      <c r="H269" s="6" t="s">
        <v>56</v>
      </c>
      <c r="I269" s="5">
        <v>266</v>
      </c>
    </row>
    <row r="270" spans="1:9">
      <c r="A270" s="8">
        <v>11</v>
      </c>
      <c r="B270" s="6" t="str">
        <f>"130129500645"</f>
        <v>130129500645</v>
      </c>
      <c r="C270" s="7" t="s">
        <v>177</v>
      </c>
      <c r="D270" s="7" t="s">
        <v>582</v>
      </c>
      <c r="E270" s="7" t="s">
        <v>583</v>
      </c>
      <c r="F270" s="9">
        <v>41303</v>
      </c>
      <c r="G270" s="6" t="s">
        <v>543</v>
      </c>
      <c r="H270" s="6" t="s">
        <v>56</v>
      </c>
      <c r="I270" s="5">
        <v>267</v>
      </c>
    </row>
    <row r="271" spans="1:9">
      <c r="A271" s="8">
        <v>12</v>
      </c>
      <c r="B271" s="6" t="str">
        <f>"130705600543"</f>
        <v>130705600543</v>
      </c>
      <c r="C271" s="7" t="s">
        <v>319</v>
      </c>
      <c r="D271" s="7" t="s">
        <v>16</v>
      </c>
      <c r="E271" s="7" t="s">
        <v>31</v>
      </c>
      <c r="F271" s="9">
        <v>41460</v>
      </c>
      <c r="G271" s="6" t="s">
        <v>543</v>
      </c>
      <c r="H271" s="6" t="s">
        <v>56</v>
      </c>
      <c r="I271" s="5">
        <v>268</v>
      </c>
    </row>
    <row r="272" spans="1:9">
      <c r="A272" s="8">
        <v>13</v>
      </c>
      <c r="B272" s="6" t="str">
        <f>"130715500541"</f>
        <v>130715500541</v>
      </c>
      <c r="C272" s="7" t="s">
        <v>584</v>
      </c>
      <c r="D272" s="7" t="s">
        <v>585</v>
      </c>
      <c r="E272" s="7" t="s">
        <v>296</v>
      </c>
      <c r="F272" s="9">
        <v>41470</v>
      </c>
      <c r="G272" s="6" t="s">
        <v>543</v>
      </c>
      <c r="H272" s="6" t="s">
        <v>56</v>
      </c>
      <c r="I272" s="5">
        <v>269</v>
      </c>
    </row>
    <row r="273" spans="1:9">
      <c r="A273" s="8">
        <v>14</v>
      </c>
      <c r="B273" s="6" t="str">
        <f>"120718600847"</f>
        <v>120718600847</v>
      </c>
      <c r="C273" s="7" t="s">
        <v>586</v>
      </c>
      <c r="D273" s="7" t="s">
        <v>587</v>
      </c>
      <c r="E273" s="7" t="s">
        <v>471</v>
      </c>
      <c r="F273" s="9">
        <v>41108</v>
      </c>
      <c r="G273" s="6" t="s">
        <v>543</v>
      </c>
      <c r="H273" s="6" t="s">
        <v>56</v>
      </c>
      <c r="I273" s="5">
        <v>270</v>
      </c>
    </row>
    <row r="274" spans="1:9">
      <c r="A274" s="8">
        <v>15</v>
      </c>
      <c r="B274" s="6" t="str">
        <f>"131119602983"</f>
        <v>131119602983</v>
      </c>
      <c r="C274" s="7" t="s">
        <v>588</v>
      </c>
      <c r="D274" s="7" t="s">
        <v>589</v>
      </c>
      <c r="E274" s="7" t="s">
        <v>590</v>
      </c>
      <c r="F274" s="9">
        <v>41597</v>
      </c>
      <c r="G274" s="6" t="s">
        <v>543</v>
      </c>
      <c r="H274" s="6" t="s">
        <v>56</v>
      </c>
      <c r="I274" s="5">
        <v>271</v>
      </c>
    </row>
    <row r="275" spans="1:9">
      <c r="A275" s="8">
        <v>16</v>
      </c>
      <c r="B275" s="6" t="str">
        <f>"120210501037"</f>
        <v>120210501037</v>
      </c>
      <c r="C275" s="7" t="s">
        <v>591</v>
      </c>
      <c r="D275" s="7" t="s">
        <v>419</v>
      </c>
      <c r="E275" s="7" t="s">
        <v>118</v>
      </c>
      <c r="F275" s="9">
        <v>40949</v>
      </c>
      <c r="G275" s="6" t="s">
        <v>543</v>
      </c>
      <c r="H275" s="6" t="s">
        <v>56</v>
      </c>
      <c r="I275" s="5">
        <v>272</v>
      </c>
    </row>
    <row r="276" spans="1:9">
      <c r="A276" s="8">
        <v>17</v>
      </c>
      <c r="B276" s="6" t="str">
        <f>"130303600934"</f>
        <v>130303600934</v>
      </c>
      <c r="C276" s="7" t="s">
        <v>507</v>
      </c>
      <c r="D276" s="7" t="s">
        <v>592</v>
      </c>
      <c r="E276" s="7" t="s">
        <v>593</v>
      </c>
      <c r="F276" s="9">
        <v>41336</v>
      </c>
      <c r="G276" s="6" t="s">
        <v>543</v>
      </c>
      <c r="H276" s="6" t="s">
        <v>56</v>
      </c>
      <c r="I276" s="5">
        <v>273</v>
      </c>
    </row>
    <row r="277" spans="1:9">
      <c r="A277" s="8">
        <v>18</v>
      </c>
      <c r="B277" s="6" t="str">
        <f>"130328500191"</f>
        <v>130328500191</v>
      </c>
      <c r="C277" s="7" t="s">
        <v>38</v>
      </c>
      <c r="D277" s="7" t="s">
        <v>348</v>
      </c>
      <c r="E277" s="7" t="s">
        <v>175</v>
      </c>
      <c r="F277" s="9">
        <v>41361</v>
      </c>
      <c r="G277" s="6" t="s">
        <v>543</v>
      </c>
      <c r="H277" s="6" t="s">
        <v>56</v>
      </c>
      <c r="I277" s="5">
        <v>274</v>
      </c>
    </row>
    <row r="278" spans="1:9">
      <c r="A278" s="8">
        <v>19</v>
      </c>
      <c r="B278" s="6" t="str">
        <f>"130605506275"</f>
        <v>130605506275</v>
      </c>
      <c r="C278" s="7" t="s">
        <v>594</v>
      </c>
      <c r="D278" s="7" t="s">
        <v>123</v>
      </c>
      <c r="E278" s="7" t="s">
        <v>595</v>
      </c>
      <c r="F278" s="9">
        <v>41430</v>
      </c>
      <c r="G278" s="6" t="s">
        <v>543</v>
      </c>
      <c r="H278" s="6" t="s">
        <v>56</v>
      </c>
      <c r="I278" s="5">
        <v>275</v>
      </c>
    </row>
    <row r="279" spans="1:9">
      <c r="A279" s="8">
        <v>20</v>
      </c>
      <c r="B279" s="6" t="str">
        <f>"131009604832"</f>
        <v>131009604832</v>
      </c>
      <c r="C279" s="7" t="s">
        <v>596</v>
      </c>
      <c r="D279" s="7" t="s">
        <v>378</v>
      </c>
      <c r="E279" s="7" t="s">
        <v>306</v>
      </c>
      <c r="F279" s="9">
        <v>41556</v>
      </c>
      <c r="G279" s="6" t="s">
        <v>543</v>
      </c>
      <c r="H279" s="6" t="s">
        <v>56</v>
      </c>
      <c r="I279" s="5">
        <v>276</v>
      </c>
    </row>
    <row r="280" spans="1:9">
      <c r="A280" s="8">
        <v>1</v>
      </c>
      <c r="B280" s="6" t="str">
        <f>"121120600207"</f>
        <v>121120600207</v>
      </c>
      <c r="C280" s="7" t="s">
        <v>560</v>
      </c>
      <c r="D280" s="7" t="s">
        <v>27</v>
      </c>
      <c r="E280" s="7" t="s">
        <v>597</v>
      </c>
      <c r="F280" s="9">
        <v>41233</v>
      </c>
      <c r="G280" s="6" t="s">
        <v>543</v>
      </c>
      <c r="H280" s="6" t="s">
        <v>84</v>
      </c>
      <c r="I280" s="5">
        <v>277</v>
      </c>
    </row>
    <row r="281" spans="1:9">
      <c r="A281" s="8">
        <v>2</v>
      </c>
      <c r="B281" s="6" t="str">
        <f>"121208500338"</f>
        <v>121208500338</v>
      </c>
      <c r="C281" s="7" t="s">
        <v>242</v>
      </c>
      <c r="D281" s="7" t="s">
        <v>13</v>
      </c>
      <c r="E281" s="7" t="s">
        <v>244</v>
      </c>
      <c r="F281" s="9">
        <v>41251</v>
      </c>
      <c r="G281" s="6" t="s">
        <v>543</v>
      </c>
      <c r="H281" s="6" t="s">
        <v>84</v>
      </c>
      <c r="I281" s="5">
        <v>278</v>
      </c>
    </row>
    <row r="282" spans="1:9">
      <c r="A282" s="8">
        <v>3</v>
      </c>
      <c r="B282" s="6" t="str">
        <f>"120330600692"</f>
        <v>120330600692</v>
      </c>
      <c r="C282" s="7" t="s">
        <v>26</v>
      </c>
      <c r="D282" s="7" t="s">
        <v>598</v>
      </c>
      <c r="E282" s="7" t="s">
        <v>599</v>
      </c>
      <c r="F282" s="9">
        <v>40998</v>
      </c>
      <c r="G282" s="6" t="s">
        <v>543</v>
      </c>
      <c r="H282" s="6" t="s">
        <v>84</v>
      </c>
      <c r="I282" s="5">
        <v>279</v>
      </c>
    </row>
    <row r="283" spans="1:9">
      <c r="A283" s="8">
        <v>4</v>
      </c>
      <c r="B283" s="6" t="str">
        <f>"130408600915"</f>
        <v>130408600915</v>
      </c>
      <c r="C283" s="7" t="s">
        <v>70</v>
      </c>
      <c r="D283" s="7" t="s">
        <v>547</v>
      </c>
      <c r="E283" s="7" t="s">
        <v>210</v>
      </c>
      <c r="F283" s="9">
        <v>41372</v>
      </c>
      <c r="G283" s="6" t="s">
        <v>543</v>
      </c>
      <c r="H283" s="6" t="s">
        <v>84</v>
      </c>
      <c r="I283" s="5">
        <v>280</v>
      </c>
    </row>
    <row r="284" spans="1:9">
      <c r="A284" s="8">
        <v>5</v>
      </c>
      <c r="B284" s="6" t="str">
        <f>"120718600334"</f>
        <v>120718600334</v>
      </c>
      <c r="C284" s="7" t="s">
        <v>113</v>
      </c>
      <c r="D284" s="7" t="s">
        <v>600</v>
      </c>
      <c r="E284" s="7" t="s">
        <v>115</v>
      </c>
      <c r="F284" s="9">
        <v>41108</v>
      </c>
      <c r="G284" s="6" t="s">
        <v>543</v>
      </c>
      <c r="H284" s="6" t="s">
        <v>84</v>
      </c>
      <c r="I284" s="5">
        <v>281</v>
      </c>
    </row>
    <row r="285" spans="1:9">
      <c r="A285" s="8">
        <v>6</v>
      </c>
      <c r="B285" s="6" t="str">
        <f>"120819500624"</f>
        <v>120819500624</v>
      </c>
      <c r="C285" s="7" t="s">
        <v>258</v>
      </c>
      <c r="D285" s="7" t="s">
        <v>601</v>
      </c>
      <c r="E285" s="7" t="s">
        <v>168</v>
      </c>
      <c r="F285" s="9">
        <v>41140</v>
      </c>
      <c r="G285" s="6" t="s">
        <v>543</v>
      </c>
      <c r="H285" s="6" t="s">
        <v>84</v>
      </c>
      <c r="I285" s="5">
        <v>282</v>
      </c>
    </row>
    <row r="286" spans="1:9">
      <c r="A286" s="8">
        <v>7</v>
      </c>
      <c r="B286" s="6" t="str">
        <f>"130128600262"</f>
        <v>130128600262</v>
      </c>
      <c r="C286" s="7" t="s">
        <v>602</v>
      </c>
      <c r="D286" s="7" t="s">
        <v>24</v>
      </c>
      <c r="E286" s="7" t="s">
        <v>603</v>
      </c>
      <c r="F286" s="9">
        <v>41302</v>
      </c>
      <c r="G286" s="6" t="s">
        <v>543</v>
      </c>
      <c r="H286" s="6" t="s">
        <v>84</v>
      </c>
      <c r="I286" s="5">
        <v>283</v>
      </c>
    </row>
    <row r="287" spans="1:9">
      <c r="A287" s="8">
        <v>8</v>
      </c>
      <c r="B287" s="6" t="str">
        <f>"130316500651"</f>
        <v>130316500651</v>
      </c>
      <c r="C287" s="7" t="s">
        <v>311</v>
      </c>
      <c r="D287" s="7" t="s">
        <v>165</v>
      </c>
      <c r="E287" s="7" t="s">
        <v>604</v>
      </c>
      <c r="F287" s="9">
        <v>41349</v>
      </c>
      <c r="G287" s="6" t="s">
        <v>543</v>
      </c>
      <c r="H287" s="6" t="s">
        <v>84</v>
      </c>
      <c r="I287" s="5">
        <v>284</v>
      </c>
    </row>
    <row r="288" spans="1:9">
      <c r="A288" s="8">
        <v>9</v>
      </c>
      <c r="B288" s="6" t="str">
        <f>"121030604449"</f>
        <v>121030604449</v>
      </c>
      <c r="C288" s="7" t="s">
        <v>605</v>
      </c>
      <c r="D288" s="7" t="s">
        <v>606</v>
      </c>
      <c r="E288" s="7" t="s">
        <v>607</v>
      </c>
      <c r="F288" s="9">
        <v>41212</v>
      </c>
      <c r="G288" s="6" t="s">
        <v>543</v>
      </c>
      <c r="H288" s="6" t="s">
        <v>84</v>
      </c>
      <c r="I288" s="5">
        <v>285</v>
      </c>
    </row>
    <row r="289" spans="1:9">
      <c r="A289" s="8">
        <v>10</v>
      </c>
      <c r="B289" s="6" t="str">
        <f>"130527601069"</f>
        <v>130527601069</v>
      </c>
      <c r="C289" s="7" t="s">
        <v>528</v>
      </c>
      <c r="D289" s="7" t="s">
        <v>608</v>
      </c>
      <c r="E289" s="7" t="s">
        <v>529</v>
      </c>
      <c r="F289" s="9">
        <v>41421</v>
      </c>
      <c r="G289" s="6" t="s">
        <v>543</v>
      </c>
      <c r="H289" s="6" t="s">
        <v>84</v>
      </c>
      <c r="I289" s="5">
        <v>286</v>
      </c>
    </row>
    <row r="290" spans="1:9">
      <c r="A290" s="8">
        <v>11</v>
      </c>
      <c r="B290" s="6" t="str">
        <f>"111106600813"</f>
        <v>111106600813</v>
      </c>
      <c r="C290" s="7" t="s">
        <v>609</v>
      </c>
      <c r="D290" s="7" t="s">
        <v>226</v>
      </c>
      <c r="E290" s="7" t="s">
        <v>155</v>
      </c>
      <c r="F290" s="9">
        <v>40853</v>
      </c>
      <c r="G290" s="6" t="s">
        <v>543</v>
      </c>
      <c r="H290" s="6" t="s">
        <v>84</v>
      </c>
      <c r="I290" s="5">
        <v>287</v>
      </c>
    </row>
    <row r="291" spans="1:9">
      <c r="A291" s="8">
        <v>12</v>
      </c>
      <c r="B291" s="6" t="str">
        <f>"121231600548"</f>
        <v>121231600548</v>
      </c>
      <c r="C291" s="7" t="s">
        <v>289</v>
      </c>
      <c r="D291" s="7" t="s">
        <v>610</v>
      </c>
      <c r="E291" s="7" t="s">
        <v>611</v>
      </c>
      <c r="F291" s="9">
        <v>41274</v>
      </c>
      <c r="G291" s="6" t="s">
        <v>543</v>
      </c>
      <c r="H291" s="6" t="s">
        <v>84</v>
      </c>
      <c r="I291" s="5">
        <v>288</v>
      </c>
    </row>
    <row r="292" spans="1:9">
      <c r="A292" s="8">
        <v>13</v>
      </c>
      <c r="B292" s="6" t="str">
        <f>"121125500248"</f>
        <v>121125500248</v>
      </c>
      <c r="C292" s="7" t="s">
        <v>612</v>
      </c>
      <c r="D292" s="7" t="s">
        <v>613</v>
      </c>
      <c r="E292" s="7" t="s">
        <v>614</v>
      </c>
      <c r="F292" s="9">
        <v>41238</v>
      </c>
      <c r="G292" s="6" t="s">
        <v>543</v>
      </c>
      <c r="H292" s="6" t="s">
        <v>84</v>
      </c>
      <c r="I292" s="5">
        <v>289</v>
      </c>
    </row>
    <row r="293" spans="1:9">
      <c r="A293" s="8">
        <v>1</v>
      </c>
      <c r="B293" s="6" t="str">
        <f>"120315500278"</f>
        <v>120315500278</v>
      </c>
      <c r="C293" s="7" t="s">
        <v>320</v>
      </c>
      <c r="D293" s="7" t="s">
        <v>615</v>
      </c>
      <c r="E293" s="7" t="s">
        <v>616</v>
      </c>
      <c r="F293" s="9">
        <v>40983</v>
      </c>
      <c r="G293" s="6" t="s">
        <v>543</v>
      </c>
      <c r="H293" s="6" t="s">
        <v>288</v>
      </c>
      <c r="I293" s="5">
        <v>290</v>
      </c>
    </row>
    <row r="294" spans="1:9">
      <c r="A294" s="8">
        <v>2</v>
      </c>
      <c r="B294" s="6" t="str">
        <f>"120324500227"</f>
        <v>120324500227</v>
      </c>
      <c r="C294" s="7" t="s">
        <v>617</v>
      </c>
      <c r="D294" s="7" t="s">
        <v>361</v>
      </c>
      <c r="E294" s="7" t="s">
        <v>199</v>
      </c>
      <c r="F294" s="9">
        <v>40992</v>
      </c>
      <c r="G294" s="6" t="s">
        <v>543</v>
      </c>
      <c r="H294" s="6" t="s">
        <v>288</v>
      </c>
      <c r="I294" s="5">
        <v>291</v>
      </c>
    </row>
    <row r="295" spans="1:9">
      <c r="A295" s="8">
        <v>3</v>
      </c>
      <c r="B295" s="6" t="str">
        <f>"120627500879"</f>
        <v>120627500879</v>
      </c>
      <c r="C295" s="7" t="s">
        <v>618</v>
      </c>
      <c r="D295" s="7" t="s">
        <v>619</v>
      </c>
      <c r="E295" s="7" t="s">
        <v>171</v>
      </c>
      <c r="F295" s="9">
        <v>41087</v>
      </c>
      <c r="G295" s="6" t="s">
        <v>543</v>
      </c>
      <c r="H295" s="6" t="s">
        <v>288</v>
      </c>
      <c r="I295" s="5">
        <v>292</v>
      </c>
    </row>
    <row r="296" spans="1:9">
      <c r="A296" s="8">
        <v>4</v>
      </c>
      <c r="B296" s="6" t="str">
        <f>"130225500382"</f>
        <v>130225500382</v>
      </c>
      <c r="C296" s="7" t="s">
        <v>320</v>
      </c>
      <c r="D296" s="7" t="s">
        <v>620</v>
      </c>
      <c r="E296" s="7" t="s">
        <v>621</v>
      </c>
      <c r="F296" s="9">
        <v>41330</v>
      </c>
      <c r="G296" s="6" t="s">
        <v>543</v>
      </c>
      <c r="H296" s="6" t="s">
        <v>288</v>
      </c>
      <c r="I296" s="5">
        <v>293</v>
      </c>
    </row>
    <row r="297" spans="1:9">
      <c r="A297" s="8">
        <v>1</v>
      </c>
      <c r="B297" s="6" t="str">
        <f>"130425600859"</f>
        <v>130425600859</v>
      </c>
      <c r="C297" s="7" t="s">
        <v>110</v>
      </c>
      <c r="D297" s="7" t="s">
        <v>622</v>
      </c>
      <c r="E297" s="7" t="s">
        <v>112</v>
      </c>
      <c r="F297" s="9">
        <v>41389</v>
      </c>
      <c r="G297" s="6" t="s">
        <v>623</v>
      </c>
      <c r="H297" s="6" t="s">
        <v>11</v>
      </c>
      <c r="I297" s="5">
        <v>294</v>
      </c>
    </row>
    <row r="298" spans="1:9">
      <c r="A298" s="8">
        <v>2</v>
      </c>
      <c r="B298" s="6" t="str">
        <f>"130314500561"</f>
        <v>130314500561</v>
      </c>
      <c r="C298" s="7" t="s">
        <v>211</v>
      </c>
      <c r="D298" s="7" t="s">
        <v>624</v>
      </c>
      <c r="E298" s="7" t="s">
        <v>213</v>
      </c>
      <c r="F298" s="9">
        <v>41347</v>
      </c>
      <c r="G298" s="6" t="s">
        <v>623</v>
      </c>
      <c r="H298" s="6" t="s">
        <v>11</v>
      </c>
      <c r="I298" s="5">
        <v>295</v>
      </c>
    </row>
    <row r="299" spans="1:9">
      <c r="A299" s="8">
        <v>3</v>
      </c>
      <c r="B299" s="6" t="str">
        <f>"140309601641"</f>
        <v>140309601641</v>
      </c>
      <c r="C299" s="7" t="s">
        <v>625</v>
      </c>
      <c r="D299" s="7" t="s">
        <v>308</v>
      </c>
      <c r="E299" s="7" t="s">
        <v>626</v>
      </c>
      <c r="F299" s="9">
        <v>41707</v>
      </c>
      <c r="G299" s="6" t="s">
        <v>623</v>
      </c>
      <c r="H299" s="6" t="s">
        <v>11</v>
      </c>
      <c r="I299" s="5">
        <v>296</v>
      </c>
    </row>
    <row r="300" spans="1:9">
      <c r="A300" s="8">
        <v>4</v>
      </c>
      <c r="B300" s="6" t="str">
        <f>"131204600817"</f>
        <v>131204600817</v>
      </c>
      <c r="C300" s="7" t="s">
        <v>523</v>
      </c>
      <c r="D300" s="7" t="s">
        <v>293</v>
      </c>
      <c r="E300" s="7" t="s">
        <v>524</v>
      </c>
      <c r="F300" s="9">
        <v>41612</v>
      </c>
      <c r="G300" s="6" t="s">
        <v>623</v>
      </c>
      <c r="H300" s="6" t="s">
        <v>11</v>
      </c>
      <c r="I300" s="5">
        <v>297</v>
      </c>
    </row>
    <row r="301" spans="1:9">
      <c r="A301" s="8">
        <v>5</v>
      </c>
      <c r="B301" s="6" t="str">
        <f>"130704600895"</f>
        <v>130704600895</v>
      </c>
      <c r="C301" s="7" t="s">
        <v>627</v>
      </c>
      <c r="D301" s="7" t="s">
        <v>522</v>
      </c>
      <c r="E301" s="7" t="s">
        <v>628</v>
      </c>
      <c r="F301" s="9">
        <v>41459</v>
      </c>
      <c r="G301" s="6" t="s">
        <v>623</v>
      </c>
      <c r="H301" s="6" t="s">
        <v>11</v>
      </c>
      <c r="I301" s="5">
        <v>298</v>
      </c>
    </row>
    <row r="302" spans="1:9">
      <c r="A302" s="8">
        <v>6</v>
      </c>
      <c r="B302" s="6" t="str">
        <f>"130927501700"</f>
        <v>130927501700</v>
      </c>
      <c r="C302" s="7" t="s">
        <v>629</v>
      </c>
      <c r="D302" s="7" t="s">
        <v>630</v>
      </c>
      <c r="E302" s="7" t="s">
        <v>124</v>
      </c>
      <c r="F302" s="9">
        <v>41544</v>
      </c>
      <c r="G302" s="6" t="s">
        <v>623</v>
      </c>
      <c r="H302" s="6" t="s">
        <v>11</v>
      </c>
      <c r="I302" s="5">
        <v>299</v>
      </c>
    </row>
    <row r="303" spans="1:9">
      <c r="A303" s="8">
        <v>7</v>
      </c>
      <c r="B303" s="6" t="str">
        <f>"130627600321"</f>
        <v>130627600321</v>
      </c>
      <c r="C303" s="7" t="s">
        <v>329</v>
      </c>
      <c r="D303" s="7" t="s">
        <v>312</v>
      </c>
      <c r="E303" s="7" t="s">
        <v>331</v>
      </c>
      <c r="F303" s="9">
        <v>41452</v>
      </c>
      <c r="G303" s="6" t="s">
        <v>623</v>
      </c>
      <c r="H303" s="6" t="s">
        <v>11</v>
      </c>
      <c r="I303" s="5">
        <v>300</v>
      </c>
    </row>
    <row r="304" spans="1:9">
      <c r="A304" s="8">
        <v>8</v>
      </c>
      <c r="B304" s="6" t="str">
        <f>"130824500366"</f>
        <v>130824500366</v>
      </c>
      <c r="C304" s="7" t="s">
        <v>504</v>
      </c>
      <c r="D304" s="7" t="s">
        <v>631</v>
      </c>
      <c r="E304" s="7" t="s">
        <v>632</v>
      </c>
      <c r="F304" s="9">
        <v>41510</v>
      </c>
      <c r="G304" s="6" t="s">
        <v>623</v>
      </c>
      <c r="H304" s="6" t="s">
        <v>11</v>
      </c>
      <c r="I304" s="5">
        <v>301</v>
      </c>
    </row>
    <row r="305" spans="1:9">
      <c r="A305" s="8">
        <v>9</v>
      </c>
      <c r="B305" s="6" t="str">
        <f>"130528600630"</f>
        <v>130528600630</v>
      </c>
      <c r="C305" s="7" t="s">
        <v>507</v>
      </c>
      <c r="D305" s="7" t="s">
        <v>565</v>
      </c>
      <c r="E305" s="7" t="s">
        <v>333</v>
      </c>
      <c r="F305" s="9">
        <v>41422</v>
      </c>
      <c r="G305" s="6" t="s">
        <v>623</v>
      </c>
      <c r="H305" s="6" t="s">
        <v>11</v>
      </c>
      <c r="I305" s="5">
        <v>302</v>
      </c>
    </row>
    <row r="306" spans="1:9">
      <c r="A306" s="8">
        <v>10</v>
      </c>
      <c r="B306" s="6" t="str">
        <f>"140522600739"</f>
        <v>140522600739</v>
      </c>
      <c r="C306" s="7" t="s">
        <v>161</v>
      </c>
      <c r="D306" s="7" t="s">
        <v>126</v>
      </c>
      <c r="E306" s="7" t="s">
        <v>208</v>
      </c>
      <c r="F306" s="9">
        <v>41781</v>
      </c>
      <c r="G306" s="6" t="s">
        <v>623</v>
      </c>
      <c r="H306" s="6" t="s">
        <v>11</v>
      </c>
      <c r="I306" s="5">
        <v>303</v>
      </c>
    </row>
    <row r="307" spans="1:9">
      <c r="A307" s="8">
        <v>11</v>
      </c>
      <c r="B307" s="6" t="str">
        <f>"130518505155"</f>
        <v>130518505155</v>
      </c>
      <c r="C307" s="7" t="s">
        <v>633</v>
      </c>
      <c r="D307" s="7" t="s">
        <v>634</v>
      </c>
      <c r="E307" s="7" t="s">
        <v>635</v>
      </c>
      <c r="F307" s="9">
        <v>41412</v>
      </c>
      <c r="G307" s="6" t="s">
        <v>623</v>
      </c>
      <c r="H307" s="6" t="s">
        <v>11</v>
      </c>
      <c r="I307" s="5">
        <v>304</v>
      </c>
    </row>
    <row r="308" spans="1:9">
      <c r="A308" s="8">
        <v>12</v>
      </c>
      <c r="B308" s="6" t="str">
        <f>"140222600252"</f>
        <v>140222600252</v>
      </c>
      <c r="C308" s="7" t="s">
        <v>239</v>
      </c>
      <c r="D308" s="7" t="s">
        <v>636</v>
      </c>
      <c r="E308" s="7" t="s">
        <v>637</v>
      </c>
      <c r="F308" s="9">
        <v>41692</v>
      </c>
      <c r="G308" s="6" t="s">
        <v>623</v>
      </c>
      <c r="H308" s="6" t="s">
        <v>11</v>
      </c>
      <c r="I308" s="5">
        <v>305</v>
      </c>
    </row>
    <row r="309" spans="1:9">
      <c r="A309" s="8">
        <v>13</v>
      </c>
      <c r="B309" s="6" t="str">
        <f>"140107604745"</f>
        <v>140107604745</v>
      </c>
      <c r="C309" s="7" t="s">
        <v>161</v>
      </c>
      <c r="D309" s="7" t="s">
        <v>638</v>
      </c>
      <c r="E309" s="7" t="s">
        <v>639</v>
      </c>
      <c r="F309" s="9">
        <v>41646</v>
      </c>
      <c r="G309" s="6" t="s">
        <v>623</v>
      </c>
      <c r="H309" s="6" t="s">
        <v>11</v>
      </c>
      <c r="I309" s="5">
        <v>306</v>
      </c>
    </row>
    <row r="310" spans="1:9">
      <c r="A310" s="8">
        <v>1</v>
      </c>
      <c r="B310" s="6" t="str">
        <f>"130609601173"</f>
        <v>130609601173</v>
      </c>
      <c r="C310" s="7" t="s">
        <v>640</v>
      </c>
      <c r="D310" s="7" t="s">
        <v>312</v>
      </c>
      <c r="E310" s="7" t="s">
        <v>641</v>
      </c>
      <c r="F310" s="9">
        <v>41434</v>
      </c>
      <c r="G310" s="6" t="s">
        <v>623</v>
      </c>
      <c r="H310" s="6" t="s">
        <v>56</v>
      </c>
      <c r="I310" s="5">
        <v>307</v>
      </c>
    </row>
    <row r="311" spans="1:9">
      <c r="A311" s="8">
        <v>2</v>
      </c>
      <c r="B311" s="6" t="str">
        <f>"130919502031"</f>
        <v>130919502031</v>
      </c>
      <c r="C311" s="7" t="s">
        <v>334</v>
      </c>
      <c r="D311" s="7" t="s">
        <v>642</v>
      </c>
      <c r="E311" s="7" t="s">
        <v>643</v>
      </c>
      <c r="F311" s="9">
        <v>41536</v>
      </c>
      <c r="G311" s="6" t="s">
        <v>623</v>
      </c>
      <c r="H311" s="6" t="s">
        <v>56</v>
      </c>
      <c r="I311" s="5">
        <v>308</v>
      </c>
    </row>
    <row r="312" spans="1:9">
      <c r="A312" s="8">
        <v>3</v>
      </c>
      <c r="B312" s="6" t="str">
        <f>"140417600597"</f>
        <v>140417600597</v>
      </c>
      <c r="C312" s="7" t="s">
        <v>231</v>
      </c>
      <c r="D312" s="7" t="s">
        <v>644</v>
      </c>
      <c r="E312" s="7" t="s">
        <v>317</v>
      </c>
      <c r="F312" s="9">
        <v>41746</v>
      </c>
      <c r="G312" s="6" t="s">
        <v>623</v>
      </c>
      <c r="H312" s="6" t="s">
        <v>56</v>
      </c>
      <c r="I312" s="5">
        <v>309</v>
      </c>
    </row>
    <row r="313" spans="1:9">
      <c r="A313" s="8">
        <v>4</v>
      </c>
      <c r="B313" s="6" t="str">
        <f>"131209600857"</f>
        <v>131209600857</v>
      </c>
      <c r="C313" s="7" t="s">
        <v>645</v>
      </c>
      <c r="D313" s="7" t="s">
        <v>226</v>
      </c>
      <c r="E313" s="7" t="s">
        <v>646</v>
      </c>
      <c r="F313" s="9">
        <v>41617</v>
      </c>
      <c r="G313" s="6" t="s">
        <v>623</v>
      </c>
      <c r="H313" s="6" t="s">
        <v>56</v>
      </c>
      <c r="I313" s="5">
        <v>310</v>
      </c>
    </row>
    <row r="314" spans="1:9">
      <c r="A314" s="8">
        <v>5</v>
      </c>
      <c r="B314" s="6" t="str">
        <f>"140704601994"</f>
        <v>140704601994</v>
      </c>
      <c r="C314" s="7" t="s">
        <v>400</v>
      </c>
      <c r="D314" s="7" t="s">
        <v>102</v>
      </c>
      <c r="E314" s="7" t="s">
        <v>401</v>
      </c>
      <c r="F314" s="9">
        <v>41824</v>
      </c>
      <c r="G314" s="6" t="s">
        <v>623</v>
      </c>
      <c r="H314" s="6" t="s">
        <v>56</v>
      </c>
      <c r="I314" s="5">
        <v>311</v>
      </c>
    </row>
    <row r="315" spans="1:9">
      <c r="A315" s="8">
        <v>6</v>
      </c>
      <c r="B315" s="6" t="str">
        <f>"130916600937"</f>
        <v>130916600937</v>
      </c>
      <c r="C315" s="7" t="s">
        <v>29</v>
      </c>
      <c r="D315" s="7" t="s">
        <v>33</v>
      </c>
      <c r="E315" s="7" t="s">
        <v>647</v>
      </c>
      <c r="F315" s="9">
        <v>41533</v>
      </c>
      <c r="G315" s="6" t="s">
        <v>623</v>
      </c>
      <c r="H315" s="6" t="s">
        <v>56</v>
      </c>
      <c r="I315" s="5">
        <v>312</v>
      </c>
    </row>
    <row r="316" spans="1:9">
      <c r="A316" s="8">
        <v>7</v>
      </c>
      <c r="B316" s="6" t="str">
        <f>"140430601876"</f>
        <v>140430601876</v>
      </c>
      <c r="C316" s="7" t="s">
        <v>648</v>
      </c>
      <c r="D316" s="7" t="s">
        <v>308</v>
      </c>
      <c r="E316" s="7" t="s">
        <v>649</v>
      </c>
      <c r="F316" s="9">
        <v>41759</v>
      </c>
      <c r="G316" s="6" t="s">
        <v>623</v>
      </c>
      <c r="H316" s="6" t="s">
        <v>56</v>
      </c>
      <c r="I316" s="5">
        <v>313</v>
      </c>
    </row>
    <row r="317" spans="1:9">
      <c r="A317" s="8">
        <v>8</v>
      </c>
      <c r="B317" s="6" t="str">
        <f>"141016600846"</f>
        <v>141016600846</v>
      </c>
      <c r="C317" s="7" t="s">
        <v>650</v>
      </c>
      <c r="D317" s="7" t="s">
        <v>298</v>
      </c>
      <c r="E317" s="7" t="s">
        <v>651</v>
      </c>
      <c r="F317" s="9">
        <v>41928</v>
      </c>
      <c r="G317" s="6" t="s">
        <v>623</v>
      </c>
      <c r="H317" s="6" t="s">
        <v>56</v>
      </c>
      <c r="I317" s="5">
        <v>314</v>
      </c>
    </row>
    <row r="318" spans="1:9">
      <c r="A318" s="8">
        <v>9</v>
      </c>
      <c r="B318" s="6" t="str">
        <f>"140920501516"</f>
        <v>140920501516</v>
      </c>
      <c r="C318" s="7" t="s">
        <v>127</v>
      </c>
      <c r="D318" s="7" t="s">
        <v>361</v>
      </c>
      <c r="E318" s="7"/>
      <c r="F318" s="9">
        <v>41902</v>
      </c>
      <c r="G318" s="6" t="s">
        <v>623</v>
      </c>
      <c r="H318" s="6" t="s">
        <v>56</v>
      </c>
      <c r="I318" s="5">
        <v>315</v>
      </c>
    </row>
    <row r="319" spans="1:9">
      <c r="A319" s="8">
        <v>10</v>
      </c>
      <c r="B319" s="6" t="str">
        <f>"140618501683"</f>
        <v>140618501683</v>
      </c>
      <c r="C319" s="7" t="s">
        <v>652</v>
      </c>
      <c r="D319" s="7" t="s">
        <v>653</v>
      </c>
      <c r="E319" s="7" t="s">
        <v>187</v>
      </c>
      <c r="F319" s="9">
        <v>41808</v>
      </c>
      <c r="G319" s="6" t="s">
        <v>623</v>
      </c>
      <c r="H319" s="6" t="s">
        <v>56</v>
      </c>
      <c r="I319" s="5">
        <v>316</v>
      </c>
    </row>
    <row r="320" spans="1:9">
      <c r="A320" s="8">
        <v>11</v>
      </c>
      <c r="B320" s="6" t="str">
        <f>"140516600736"</f>
        <v>140516600736</v>
      </c>
      <c r="C320" s="7" t="s">
        <v>654</v>
      </c>
      <c r="D320" s="7" t="s">
        <v>655</v>
      </c>
      <c r="E320" s="7" t="s">
        <v>656</v>
      </c>
      <c r="F320" s="9">
        <v>41775</v>
      </c>
      <c r="G320" s="6" t="s">
        <v>623</v>
      </c>
      <c r="H320" s="6" t="s">
        <v>56</v>
      </c>
      <c r="I320" s="5">
        <v>317</v>
      </c>
    </row>
    <row r="321" spans="1:9">
      <c r="A321" s="8">
        <v>12</v>
      </c>
      <c r="B321" s="6" t="str">
        <f>"140120500350"</f>
        <v>140120500350</v>
      </c>
      <c r="C321" s="7" t="s">
        <v>398</v>
      </c>
      <c r="D321" s="7" t="s">
        <v>657</v>
      </c>
      <c r="E321" s="7" t="s">
        <v>658</v>
      </c>
      <c r="F321" s="9">
        <v>41659</v>
      </c>
      <c r="G321" s="6" t="s">
        <v>623</v>
      </c>
      <c r="H321" s="6" t="s">
        <v>56</v>
      </c>
      <c r="I321" s="5">
        <v>318</v>
      </c>
    </row>
    <row r="322" spans="1:9">
      <c r="A322" s="8">
        <v>13</v>
      </c>
      <c r="B322" s="6" t="str">
        <f>"140914600721"</f>
        <v>140914600721</v>
      </c>
      <c r="C322" s="7" t="s">
        <v>283</v>
      </c>
      <c r="D322" s="7" t="s">
        <v>136</v>
      </c>
      <c r="E322" s="7" t="s">
        <v>285</v>
      </c>
      <c r="F322" s="9">
        <v>41896</v>
      </c>
      <c r="G322" s="6" t="s">
        <v>623</v>
      </c>
      <c r="H322" s="6" t="s">
        <v>56</v>
      </c>
      <c r="I322" s="5">
        <v>319</v>
      </c>
    </row>
    <row r="323" spans="1:9">
      <c r="A323" s="8">
        <v>14</v>
      </c>
      <c r="B323" s="6" t="str">
        <f>"141106501672"</f>
        <v>141106501672</v>
      </c>
      <c r="C323" s="7" t="s">
        <v>659</v>
      </c>
      <c r="D323" s="7" t="s">
        <v>249</v>
      </c>
      <c r="E323" s="7" t="s">
        <v>660</v>
      </c>
      <c r="F323" s="9">
        <v>41949</v>
      </c>
      <c r="G323" s="6" t="s">
        <v>623</v>
      </c>
      <c r="H323" s="6" t="s">
        <v>56</v>
      </c>
      <c r="I323" s="5">
        <v>320</v>
      </c>
    </row>
    <row r="324" spans="1:9">
      <c r="A324" s="8">
        <v>1</v>
      </c>
      <c r="B324" s="6" t="str">
        <f>"130629500603"</f>
        <v>130629500603</v>
      </c>
      <c r="C324" s="7" t="s">
        <v>661</v>
      </c>
      <c r="D324" s="7" t="s">
        <v>662</v>
      </c>
      <c r="E324" s="7" t="s">
        <v>663</v>
      </c>
      <c r="F324" s="9">
        <v>41454</v>
      </c>
      <c r="G324" s="6" t="s">
        <v>623</v>
      </c>
      <c r="H324" s="6" t="s">
        <v>84</v>
      </c>
      <c r="I324" s="5">
        <v>321</v>
      </c>
    </row>
    <row r="325" spans="1:9">
      <c r="A325" s="8">
        <v>2</v>
      </c>
      <c r="B325" s="6" t="str">
        <f>"130629600184"</f>
        <v>130629600184</v>
      </c>
      <c r="C325" s="7" t="s">
        <v>528</v>
      </c>
      <c r="D325" s="7" t="s">
        <v>30</v>
      </c>
      <c r="E325" s="7" t="s">
        <v>535</v>
      </c>
      <c r="F325" s="9">
        <v>41454</v>
      </c>
      <c r="G325" s="6" t="s">
        <v>623</v>
      </c>
      <c r="H325" s="6" t="s">
        <v>84</v>
      </c>
      <c r="I325" s="5">
        <v>322</v>
      </c>
    </row>
    <row r="326" spans="1:9">
      <c r="A326" s="8">
        <v>3</v>
      </c>
      <c r="B326" s="6" t="str">
        <f>"130426600735"</f>
        <v>130426600735</v>
      </c>
      <c r="C326" s="7" t="s">
        <v>664</v>
      </c>
      <c r="D326" s="7" t="s">
        <v>181</v>
      </c>
      <c r="E326" s="7" t="s">
        <v>379</v>
      </c>
      <c r="F326" s="9">
        <v>41390</v>
      </c>
      <c r="G326" s="6" t="s">
        <v>623</v>
      </c>
      <c r="H326" s="6" t="s">
        <v>84</v>
      </c>
      <c r="I326" s="5">
        <v>323</v>
      </c>
    </row>
    <row r="327" spans="1:9">
      <c r="A327" s="8">
        <v>4</v>
      </c>
      <c r="B327" s="6" t="str">
        <f>"140813600919"</f>
        <v>140813600919</v>
      </c>
      <c r="C327" s="7" t="s">
        <v>665</v>
      </c>
      <c r="D327" s="7" t="s">
        <v>232</v>
      </c>
      <c r="E327" s="7" t="s">
        <v>666</v>
      </c>
      <c r="F327" s="9">
        <v>41864</v>
      </c>
      <c r="G327" s="6" t="s">
        <v>623</v>
      </c>
      <c r="H327" s="6" t="s">
        <v>84</v>
      </c>
      <c r="I327" s="5">
        <v>324</v>
      </c>
    </row>
    <row r="328" spans="1:9">
      <c r="A328" s="8">
        <v>5</v>
      </c>
      <c r="B328" s="6" t="str">
        <f>"140329500763"</f>
        <v>140329500763</v>
      </c>
      <c r="C328" s="7" t="s">
        <v>197</v>
      </c>
      <c r="D328" s="7" t="s">
        <v>667</v>
      </c>
      <c r="E328" s="7" t="s">
        <v>199</v>
      </c>
      <c r="F328" s="9">
        <v>41727</v>
      </c>
      <c r="G328" s="6" t="s">
        <v>623</v>
      </c>
      <c r="H328" s="6" t="s">
        <v>84</v>
      </c>
      <c r="I328" s="5">
        <v>325</v>
      </c>
    </row>
    <row r="329" spans="1:9">
      <c r="A329" s="8">
        <v>6</v>
      </c>
      <c r="B329" s="6" t="str">
        <f>"140522600560"</f>
        <v>140522600560</v>
      </c>
      <c r="C329" s="7" t="s">
        <v>668</v>
      </c>
      <c r="D329" s="7" t="s">
        <v>162</v>
      </c>
      <c r="E329" s="7" t="s">
        <v>669</v>
      </c>
      <c r="F329" s="9">
        <v>41781</v>
      </c>
      <c r="G329" s="6" t="s">
        <v>623</v>
      </c>
      <c r="H329" s="6" t="s">
        <v>84</v>
      </c>
      <c r="I329" s="5">
        <v>326</v>
      </c>
    </row>
    <row r="330" spans="1:9">
      <c r="A330" s="8">
        <v>7</v>
      </c>
      <c r="B330" s="6" t="str">
        <f>"140727501349"</f>
        <v>140727501349</v>
      </c>
      <c r="C330" s="7" t="s">
        <v>491</v>
      </c>
      <c r="D330" s="7" t="s">
        <v>13</v>
      </c>
      <c r="E330" s="7" t="s">
        <v>493</v>
      </c>
      <c r="F330" s="9">
        <v>41847</v>
      </c>
      <c r="G330" s="6" t="s">
        <v>623</v>
      </c>
      <c r="H330" s="6" t="s">
        <v>84</v>
      </c>
      <c r="I330" s="5">
        <v>327</v>
      </c>
    </row>
    <row r="331" spans="1:9">
      <c r="A331" s="8">
        <v>8</v>
      </c>
      <c r="B331" s="6" t="str">
        <f>"131001501709"</f>
        <v>131001501709</v>
      </c>
      <c r="C331" s="7" t="s">
        <v>670</v>
      </c>
      <c r="D331" s="7" t="s">
        <v>454</v>
      </c>
      <c r="E331" s="7" t="s">
        <v>671</v>
      </c>
      <c r="F331" s="9">
        <v>41548</v>
      </c>
      <c r="G331" s="6" t="s">
        <v>623</v>
      </c>
      <c r="H331" s="6" t="s">
        <v>84</v>
      </c>
      <c r="I331" s="5">
        <v>328</v>
      </c>
    </row>
    <row r="332" spans="1:9">
      <c r="A332" s="8">
        <v>9</v>
      </c>
      <c r="B332" s="6" t="str">
        <f>"140507601021"</f>
        <v>140507601021</v>
      </c>
      <c r="C332" s="7" t="s">
        <v>466</v>
      </c>
      <c r="D332" s="7" t="s">
        <v>672</v>
      </c>
      <c r="E332" s="7" t="s">
        <v>309</v>
      </c>
      <c r="F332" s="9">
        <v>41766</v>
      </c>
      <c r="G332" s="6" t="s">
        <v>623</v>
      </c>
      <c r="H332" s="6" t="s">
        <v>84</v>
      </c>
      <c r="I332" s="5">
        <v>329</v>
      </c>
    </row>
    <row r="333" spans="1:9">
      <c r="A333" s="8">
        <v>10</v>
      </c>
      <c r="B333" s="6" t="str">
        <f>"141031600851"</f>
        <v>141031600851</v>
      </c>
      <c r="C333" s="7" t="s">
        <v>673</v>
      </c>
      <c r="D333" s="7" t="s">
        <v>674</v>
      </c>
      <c r="E333" s="7" t="s">
        <v>675</v>
      </c>
      <c r="F333" s="9">
        <v>41943</v>
      </c>
      <c r="G333" s="6" t="s">
        <v>623</v>
      </c>
      <c r="H333" s="6" t="s">
        <v>84</v>
      </c>
      <c r="I333" s="5">
        <v>330</v>
      </c>
    </row>
    <row r="334" spans="1:9">
      <c r="A334" s="8">
        <v>11</v>
      </c>
      <c r="B334" s="6" t="str">
        <f>"140715600996"</f>
        <v>140715600996</v>
      </c>
      <c r="C334" s="7" t="s">
        <v>26</v>
      </c>
      <c r="D334" s="7" t="s">
        <v>330</v>
      </c>
      <c r="E334" s="7" t="s">
        <v>548</v>
      </c>
      <c r="F334" s="9">
        <v>41835</v>
      </c>
      <c r="G334" s="6" t="s">
        <v>623</v>
      </c>
      <c r="H334" s="6" t="s">
        <v>84</v>
      </c>
      <c r="I334" s="5">
        <v>331</v>
      </c>
    </row>
    <row r="335" spans="1:9">
      <c r="A335" s="8">
        <v>12</v>
      </c>
      <c r="B335" s="6" t="str">
        <f>"140403600602"</f>
        <v>140403600602</v>
      </c>
      <c r="C335" s="7" t="s">
        <v>44</v>
      </c>
      <c r="D335" s="7" t="s">
        <v>676</v>
      </c>
      <c r="E335" s="7" t="s">
        <v>527</v>
      </c>
      <c r="F335" s="9">
        <v>41732</v>
      </c>
      <c r="G335" s="6" t="s">
        <v>623</v>
      </c>
      <c r="H335" s="6" t="s">
        <v>84</v>
      </c>
      <c r="I335" s="5">
        <v>332</v>
      </c>
    </row>
    <row r="336" spans="1:9">
      <c r="A336" s="8">
        <v>13</v>
      </c>
      <c r="B336" s="6" t="str">
        <f>"150223500937"</f>
        <v>150223500937</v>
      </c>
      <c r="C336" s="7" t="s">
        <v>677</v>
      </c>
      <c r="D336" s="7" t="s">
        <v>353</v>
      </c>
      <c r="E336" s="7" t="s">
        <v>678</v>
      </c>
      <c r="F336" s="9">
        <v>42058</v>
      </c>
      <c r="G336" s="6" t="s">
        <v>623</v>
      </c>
      <c r="H336" s="6" t="s">
        <v>84</v>
      </c>
      <c r="I336" s="5">
        <v>333</v>
      </c>
    </row>
    <row r="337" spans="1:9">
      <c r="A337" s="8">
        <v>14</v>
      </c>
      <c r="B337" s="6" t="str">
        <f>"150715503193"</f>
        <v>150715503193</v>
      </c>
      <c r="C337" s="7" t="s">
        <v>679</v>
      </c>
      <c r="D337" s="7" t="s">
        <v>680</v>
      </c>
      <c r="E337" s="7" t="s">
        <v>681</v>
      </c>
      <c r="F337" s="9">
        <v>42200</v>
      </c>
      <c r="G337" s="6" t="s">
        <v>623</v>
      </c>
      <c r="H337" s="6" t="s">
        <v>84</v>
      </c>
      <c r="I337" s="5">
        <v>334</v>
      </c>
    </row>
    <row r="338" spans="1:9">
      <c r="A338" s="8">
        <v>1</v>
      </c>
      <c r="B338" s="6" t="str">
        <f>"130523501194"</f>
        <v>130523501194</v>
      </c>
      <c r="C338" s="7" t="s">
        <v>682</v>
      </c>
      <c r="D338" s="7" t="s">
        <v>683</v>
      </c>
      <c r="E338" s="7" t="s">
        <v>684</v>
      </c>
      <c r="F338" s="9">
        <v>41417</v>
      </c>
      <c r="G338" s="6" t="s">
        <v>623</v>
      </c>
      <c r="H338" s="6" t="s">
        <v>288</v>
      </c>
      <c r="I338" s="5">
        <v>335</v>
      </c>
    </row>
    <row r="339" spans="1:9">
      <c r="A339" s="8">
        <v>2</v>
      </c>
      <c r="B339" s="6" t="str">
        <f>"130501601854"</f>
        <v>130501601854</v>
      </c>
      <c r="C339" s="7" t="s">
        <v>685</v>
      </c>
      <c r="D339" s="7" t="s">
        <v>686</v>
      </c>
      <c r="E339" s="7" t="s">
        <v>34</v>
      </c>
      <c r="F339" s="9">
        <v>41395</v>
      </c>
      <c r="G339" s="6" t="s">
        <v>623</v>
      </c>
      <c r="H339" s="6" t="s">
        <v>288</v>
      </c>
      <c r="I339" s="5">
        <v>336</v>
      </c>
    </row>
    <row r="340" spans="1:9">
      <c r="A340" s="8">
        <v>3</v>
      </c>
      <c r="B340" s="6" t="str">
        <f>"130325600805"</f>
        <v>130325600805</v>
      </c>
      <c r="C340" s="7" t="s">
        <v>687</v>
      </c>
      <c r="D340" s="7" t="s">
        <v>686</v>
      </c>
      <c r="E340" s="7" t="s">
        <v>72</v>
      </c>
      <c r="F340" s="9">
        <v>41358</v>
      </c>
      <c r="G340" s="6" t="s">
        <v>623</v>
      </c>
      <c r="H340" s="6" t="s">
        <v>288</v>
      </c>
      <c r="I340" s="5">
        <v>337</v>
      </c>
    </row>
    <row r="341" spans="1:9">
      <c r="A341" s="8">
        <v>4</v>
      </c>
      <c r="B341" s="6" t="str">
        <f>"140612500880"</f>
        <v>140612500880</v>
      </c>
      <c r="C341" s="7" t="s">
        <v>311</v>
      </c>
      <c r="D341" s="7" t="s">
        <v>417</v>
      </c>
      <c r="E341" s="7" t="s">
        <v>341</v>
      </c>
      <c r="F341" s="9">
        <v>41802</v>
      </c>
      <c r="G341" s="6" t="s">
        <v>623</v>
      </c>
      <c r="H341" s="6" t="s">
        <v>288</v>
      </c>
      <c r="I341" s="5">
        <v>338</v>
      </c>
    </row>
    <row r="342" spans="1:9">
      <c r="A342" s="8">
        <v>5</v>
      </c>
      <c r="B342" s="6" t="str">
        <f>"131004501507"</f>
        <v>131004501507</v>
      </c>
      <c r="C342" s="7" t="s">
        <v>688</v>
      </c>
      <c r="D342" s="7" t="s">
        <v>689</v>
      </c>
      <c r="E342" s="7" t="s">
        <v>690</v>
      </c>
      <c r="F342" s="9">
        <v>41551</v>
      </c>
      <c r="G342" s="6" t="s">
        <v>623</v>
      </c>
      <c r="H342" s="6" t="s">
        <v>288</v>
      </c>
      <c r="I342" s="5">
        <v>339</v>
      </c>
    </row>
    <row r="343" spans="1:9">
      <c r="A343" s="8">
        <v>6</v>
      </c>
      <c r="B343" s="6" t="str">
        <f>"130305600281"</f>
        <v>130305600281</v>
      </c>
      <c r="C343" s="7" t="s">
        <v>515</v>
      </c>
      <c r="D343" s="7" t="s">
        <v>691</v>
      </c>
      <c r="E343" s="7" t="s">
        <v>516</v>
      </c>
      <c r="F343" s="9">
        <v>41338</v>
      </c>
      <c r="G343" s="6" t="s">
        <v>623</v>
      </c>
      <c r="H343" s="6" t="s">
        <v>288</v>
      </c>
      <c r="I343" s="5">
        <v>340</v>
      </c>
    </row>
    <row r="344" spans="1:9">
      <c r="A344" s="8">
        <v>7</v>
      </c>
      <c r="B344" s="6" t="str">
        <f>"130906601544"</f>
        <v>130906601544</v>
      </c>
      <c r="C344" s="7" t="s">
        <v>692</v>
      </c>
      <c r="D344" s="7" t="s">
        <v>693</v>
      </c>
      <c r="E344" s="7" t="s">
        <v>331</v>
      </c>
      <c r="F344" s="9">
        <v>41523</v>
      </c>
      <c r="G344" s="6" t="s">
        <v>623</v>
      </c>
      <c r="H344" s="6" t="s">
        <v>288</v>
      </c>
      <c r="I344" s="5">
        <v>341</v>
      </c>
    </row>
    <row r="345" spans="1:9">
      <c r="A345" s="8">
        <v>8</v>
      </c>
      <c r="B345" s="6" t="str">
        <f>"131212601019"</f>
        <v>131212601019</v>
      </c>
      <c r="C345" s="7" t="s">
        <v>110</v>
      </c>
      <c r="D345" s="7" t="s">
        <v>694</v>
      </c>
      <c r="E345" s="7" t="s">
        <v>695</v>
      </c>
      <c r="F345" s="9">
        <v>41620</v>
      </c>
      <c r="G345" s="6" t="s">
        <v>623</v>
      </c>
      <c r="H345" s="6" t="s">
        <v>288</v>
      </c>
      <c r="I345" s="5">
        <v>342</v>
      </c>
    </row>
    <row r="346" spans="1:9">
      <c r="A346" s="8">
        <v>9</v>
      </c>
      <c r="B346" s="6" t="str">
        <f>"131124500234"</f>
        <v>131124500234</v>
      </c>
      <c r="C346" s="7" t="s">
        <v>494</v>
      </c>
      <c r="D346" s="7" t="s">
        <v>696</v>
      </c>
      <c r="E346" s="7" t="s">
        <v>697</v>
      </c>
      <c r="F346" s="9">
        <v>41602</v>
      </c>
      <c r="G346" s="6" t="s">
        <v>623</v>
      </c>
      <c r="H346" s="6" t="s">
        <v>288</v>
      </c>
      <c r="I346" s="5">
        <v>343</v>
      </c>
    </row>
    <row r="347" spans="1:9">
      <c r="A347" s="8">
        <v>10</v>
      </c>
      <c r="B347" s="6" t="str">
        <f>"131119501959"</f>
        <v>131119501959</v>
      </c>
      <c r="C347" s="7" t="s">
        <v>698</v>
      </c>
      <c r="D347" s="7" t="s">
        <v>699</v>
      </c>
      <c r="E347" s="7" t="s">
        <v>700</v>
      </c>
      <c r="F347" s="9">
        <v>41597</v>
      </c>
      <c r="G347" s="6" t="s">
        <v>623</v>
      </c>
      <c r="H347" s="6" t="s">
        <v>288</v>
      </c>
      <c r="I347" s="5">
        <v>344</v>
      </c>
    </row>
    <row r="348" spans="1:9">
      <c r="A348" s="8">
        <v>11</v>
      </c>
      <c r="B348" s="6" t="str">
        <f>"140723601145"</f>
        <v>140723601145</v>
      </c>
      <c r="C348" s="7" t="s">
        <v>402</v>
      </c>
      <c r="D348" s="7" t="s">
        <v>701</v>
      </c>
      <c r="E348" s="7" t="s">
        <v>702</v>
      </c>
      <c r="F348" s="9">
        <v>41843</v>
      </c>
      <c r="G348" s="6" t="s">
        <v>623</v>
      </c>
      <c r="H348" s="6" t="s">
        <v>288</v>
      </c>
      <c r="I348" s="5">
        <v>345</v>
      </c>
    </row>
    <row r="349" spans="1:9">
      <c r="A349" s="8">
        <v>12</v>
      </c>
      <c r="B349" s="6" t="str">
        <f>"140526501267"</f>
        <v>140526501267</v>
      </c>
      <c r="C349" s="7" t="s">
        <v>337</v>
      </c>
      <c r="D349" s="7" t="s">
        <v>703</v>
      </c>
      <c r="E349" s="7" t="s">
        <v>339</v>
      </c>
      <c r="F349" s="9">
        <v>41785</v>
      </c>
      <c r="G349" s="6" t="s">
        <v>623</v>
      </c>
      <c r="H349" s="6" t="s">
        <v>288</v>
      </c>
      <c r="I349" s="5">
        <v>346</v>
      </c>
    </row>
    <row r="350" spans="1:9">
      <c r="A350" s="8">
        <v>1</v>
      </c>
      <c r="B350" s="6" t="str">
        <f>"130723600501"</f>
        <v>130723600501</v>
      </c>
      <c r="C350" s="7" t="s">
        <v>344</v>
      </c>
      <c r="D350" s="7" t="s">
        <v>546</v>
      </c>
      <c r="E350" s="7" t="s">
        <v>379</v>
      </c>
      <c r="F350" s="9">
        <v>41478</v>
      </c>
      <c r="G350" s="6" t="s">
        <v>623</v>
      </c>
      <c r="H350" s="6" t="s">
        <v>704</v>
      </c>
      <c r="I350" s="5">
        <v>347</v>
      </c>
    </row>
    <row r="351" spans="1:9">
      <c r="A351" s="8">
        <v>2</v>
      </c>
      <c r="B351" s="6" t="str">
        <f>"140306501746"</f>
        <v>140306501746</v>
      </c>
      <c r="C351" s="7" t="s">
        <v>705</v>
      </c>
      <c r="D351" s="7" t="s">
        <v>706</v>
      </c>
      <c r="E351" s="7" t="s">
        <v>707</v>
      </c>
      <c r="F351" s="9">
        <v>41704</v>
      </c>
      <c r="G351" s="6" t="s">
        <v>623</v>
      </c>
      <c r="H351" s="6" t="s">
        <v>704</v>
      </c>
      <c r="I351" s="5">
        <v>348</v>
      </c>
    </row>
    <row r="352" spans="1:9">
      <c r="A352" s="8">
        <v>3</v>
      </c>
      <c r="B352" s="6" t="str">
        <f>"131026601975"</f>
        <v>131026601975</v>
      </c>
      <c r="C352" s="7" t="s">
        <v>113</v>
      </c>
      <c r="D352" s="7" t="s">
        <v>708</v>
      </c>
      <c r="E352" s="7" t="s">
        <v>530</v>
      </c>
      <c r="F352" s="9">
        <v>41573</v>
      </c>
      <c r="G352" s="6" t="s">
        <v>623</v>
      </c>
      <c r="H352" s="6" t="s">
        <v>704</v>
      </c>
      <c r="I352" s="5">
        <v>349</v>
      </c>
    </row>
    <row r="353" spans="1:9">
      <c r="A353" s="8">
        <v>4</v>
      </c>
      <c r="B353" s="6" t="str">
        <f>"130729502574"</f>
        <v>130729502574</v>
      </c>
      <c r="C353" s="7" t="s">
        <v>709</v>
      </c>
      <c r="D353" s="7" t="s">
        <v>710</v>
      </c>
      <c r="E353" s="7" t="s">
        <v>711</v>
      </c>
      <c r="F353" s="9">
        <v>41484</v>
      </c>
      <c r="G353" s="6" t="s">
        <v>623</v>
      </c>
      <c r="H353" s="6" t="s">
        <v>704</v>
      </c>
      <c r="I353" s="5">
        <v>350</v>
      </c>
    </row>
    <row r="354" spans="1:9">
      <c r="A354" s="8">
        <v>5</v>
      </c>
      <c r="B354" s="6" t="str">
        <f>"140224600808"</f>
        <v>140224600808</v>
      </c>
      <c r="C354" s="7" t="s">
        <v>400</v>
      </c>
      <c r="D354" s="7" t="s">
        <v>226</v>
      </c>
      <c r="E354" s="7" t="s">
        <v>712</v>
      </c>
      <c r="F354" s="9">
        <v>41694</v>
      </c>
      <c r="G354" s="6" t="s">
        <v>623</v>
      </c>
      <c r="H354" s="6" t="s">
        <v>704</v>
      </c>
      <c r="I354" s="5">
        <v>351</v>
      </c>
    </row>
    <row r="355" spans="1:9">
      <c r="A355" s="8">
        <v>6</v>
      </c>
      <c r="B355" s="6" t="str">
        <f>"140617601416"</f>
        <v>140617601416</v>
      </c>
      <c r="C355" s="7" t="s">
        <v>499</v>
      </c>
      <c r="D355" s="7" t="s">
        <v>232</v>
      </c>
      <c r="E355" s="7" t="s">
        <v>501</v>
      </c>
      <c r="F355" s="9">
        <v>41807</v>
      </c>
      <c r="G355" s="6" t="s">
        <v>623</v>
      </c>
      <c r="H355" s="6" t="s">
        <v>704</v>
      </c>
      <c r="I355" s="5">
        <v>352</v>
      </c>
    </row>
    <row r="356" spans="1:9">
      <c r="A356" s="8">
        <v>7</v>
      </c>
      <c r="B356" s="6" t="str">
        <f>"140426601041"</f>
        <v>140426601041</v>
      </c>
      <c r="C356" s="7" t="s">
        <v>290</v>
      </c>
      <c r="D356" s="7" t="s">
        <v>378</v>
      </c>
      <c r="E356" s="7" t="s">
        <v>292</v>
      </c>
      <c r="F356" s="9">
        <v>41755</v>
      </c>
      <c r="G356" s="6" t="s">
        <v>623</v>
      </c>
      <c r="H356" s="6" t="s">
        <v>704</v>
      </c>
      <c r="I356" s="5">
        <v>353</v>
      </c>
    </row>
    <row r="357" spans="1:9">
      <c r="A357" s="8">
        <v>8</v>
      </c>
      <c r="B357" s="6" t="str">
        <f>"140811501860"</f>
        <v>140811501860</v>
      </c>
      <c r="C357" s="7" t="s">
        <v>713</v>
      </c>
      <c r="D357" s="7" t="s">
        <v>714</v>
      </c>
      <c r="E357" s="7" t="s">
        <v>715</v>
      </c>
      <c r="F357" s="9">
        <v>41862</v>
      </c>
      <c r="G357" s="6" t="s">
        <v>623</v>
      </c>
      <c r="H357" s="6" t="s">
        <v>704</v>
      </c>
      <c r="I357" s="5">
        <v>354</v>
      </c>
    </row>
    <row r="358" spans="1:9">
      <c r="A358" s="8">
        <v>9</v>
      </c>
      <c r="B358" s="6" t="str">
        <f>"150404600441"</f>
        <v>150404600441</v>
      </c>
      <c r="C358" s="7" t="s">
        <v>709</v>
      </c>
      <c r="D358" s="7" t="s">
        <v>716</v>
      </c>
      <c r="E358" s="7" t="s">
        <v>717</v>
      </c>
      <c r="F358" s="9">
        <v>42098</v>
      </c>
      <c r="G358" s="6" t="s">
        <v>623</v>
      </c>
      <c r="H358" s="6" t="s">
        <v>704</v>
      </c>
      <c r="I358" s="5">
        <v>355</v>
      </c>
    </row>
    <row r="359" spans="1:9">
      <c r="A359" s="8">
        <v>10</v>
      </c>
      <c r="B359" s="6" t="str">
        <f>"140702500720"</f>
        <v>140702500720</v>
      </c>
      <c r="C359" s="7" t="s">
        <v>718</v>
      </c>
      <c r="D359" s="7" t="s">
        <v>719</v>
      </c>
      <c r="E359" s="7" t="s">
        <v>397</v>
      </c>
      <c r="F359" s="9">
        <v>41822</v>
      </c>
      <c r="G359" s="6" t="s">
        <v>623</v>
      </c>
      <c r="H359" s="6" t="s">
        <v>704</v>
      </c>
      <c r="I359" s="5">
        <v>356</v>
      </c>
    </row>
    <row r="360" spans="1:9">
      <c r="A360" s="8">
        <v>1</v>
      </c>
      <c r="B360" s="6" t="str">
        <f>"141227500088"</f>
        <v>141227500088</v>
      </c>
      <c r="C360" s="7" t="s">
        <v>553</v>
      </c>
      <c r="D360" s="7" t="s">
        <v>568</v>
      </c>
      <c r="E360" s="7" t="s">
        <v>250</v>
      </c>
      <c r="F360" s="9">
        <v>42000</v>
      </c>
      <c r="G360" s="6" t="s">
        <v>720</v>
      </c>
      <c r="H360" s="6" t="s">
        <v>11</v>
      </c>
      <c r="I360" s="5">
        <v>357</v>
      </c>
    </row>
    <row r="361" spans="1:9">
      <c r="A361" s="8">
        <v>2</v>
      </c>
      <c r="B361" s="6" t="str">
        <f>"150620501478"</f>
        <v>150620501478</v>
      </c>
      <c r="C361" s="7" t="s">
        <v>705</v>
      </c>
      <c r="D361" s="7" t="s">
        <v>721</v>
      </c>
      <c r="E361" s="7" t="s">
        <v>707</v>
      </c>
      <c r="F361" s="9">
        <v>42175</v>
      </c>
      <c r="G361" s="6" t="s">
        <v>720</v>
      </c>
      <c r="H361" s="6" t="s">
        <v>11</v>
      </c>
      <c r="I361" s="5">
        <v>358</v>
      </c>
    </row>
    <row r="362" spans="1:9">
      <c r="A362" s="8">
        <v>3</v>
      </c>
      <c r="B362" s="6" t="str">
        <f>"140615600932"</f>
        <v>140615600932</v>
      </c>
      <c r="C362" s="7" t="s">
        <v>507</v>
      </c>
      <c r="D362" s="7" t="s">
        <v>722</v>
      </c>
      <c r="E362" s="7" t="s">
        <v>333</v>
      </c>
      <c r="F362" s="9">
        <v>41805</v>
      </c>
      <c r="G362" s="6" t="s">
        <v>720</v>
      </c>
      <c r="H362" s="6" t="s">
        <v>11</v>
      </c>
      <c r="I362" s="5">
        <v>359</v>
      </c>
    </row>
    <row r="363" spans="1:9">
      <c r="A363" s="8">
        <v>4</v>
      </c>
      <c r="B363" s="6" t="str">
        <f>"141105600128"</f>
        <v>141105600128</v>
      </c>
      <c r="C363" s="7" t="s">
        <v>571</v>
      </c>
      <c r="D363" s="7" t="s">
        <v>232</v>
      </c>
      <c r="E363" s="7" t="s">
        <v>391</v>
      </c>
      <c r="F363" s="9">
        <v>41948</v>
      </c>
      <c r="G363" s="6" t="s">
        <v>720</v>
      </c>
      <c r="H363" s="6" t="s">
        <v>11</v>
      </c>
      <c r="I363" s="5">
        <v>360</v>
      </c>
    </row>
    <row r="364" spans="1:9">
      <c r="A364" s="8">
        <v>5</v>
      </c>
      <c r="B364" s="6" t="str">
        <f>"150417601837"</f>
        <v>150417601837</v>
      </c>
      <c r="C364" s="7" t="s">
        <v>21</v>
      </c>
      <c r="D364" s="7" t="s">
        <v>232</v>
      </c>
      <c r="E364" s="7" t="s">
        <v>23</v>
      </c>
      <c r="F364" s="9">
        <v>42111</v>
      </c>
      <c r="G364" s="6" t="s">
        <v>720</v>
      </c>
      <c r="H364" s="6" t="s">
        <v>11</v>
      </c>
      <c r="I364" s="5">
        <v>361</v>
      </c>
    </row>
    <row r="365" spans="1:9">
      <c r="A365" s="8">
        <v>6</v>
      </c>
      <c r="B365" s="6" t="str">
        <f>"141114502004"</f>
        <v>141114502004</v>
      </c>
      <c r="C365" s="7" t="s">
        <v>220</v>
      </c>
      <c r="D365" s="7" t="s">
        <v>723</v>
      </c>
      <c r="E365" s="7" t="s">
        <v>124</v>
      </c>
      <c r="F365" s="9">
        <v>41957</v>
      </c>
      <c r="G365" s="6" t="s">
        <v>720</v>
      </c>
      <c r="H365" s="6" t="s">
        <v>11</v>
      </c>
      <c r="I365" s="5">
        <v>362</v>
      </c>
    </row>
    <row r="366" spans="1:9">
      <c r="A366" s="8">
        <v>7</v>
      </c>
      <c r="B366" s="6" t="str">
        <f>"141025604267"</f>
        <v>141025604267</v>
      </c>
      <c r="C366" s="7" t="s">
        <v>402</v>
      </c>
      <c r="D366" s="7" t="s">
        <v>724</v>
      </c>
      <c r="E366" s="7" t="s">
        <v>401</v>
      </c>
      <c r="F366" s="9">
        <v>41937</v>
      </c>
      <c r="G366" s="6" t="s">
        <v>720</v>
      </c>
      <c r="H366" s="6" t="s">
        <v>11</v>
      </c>
      <c r="I366" s="5">
        <v>363</v>
      </c>
    </row>
    <row r="367" spans="1:9">
      <c r="A367" s="8">
        <v>8</v>
      </c>
      <c r="B367" s="6" t="str">
        <f>"150630501889"</f>
        <v>150630501889</v>
      </c>
      <c r="C367" s="7" t="s">
        <v>504</v>
      </c>
      <c r="D367" s="7" t="s">
        <v>725</v>
      </c>
      <c r="E367" s="7" t="s">
        <v>506</v>
      </c>
      <c r="F367" s="9">
        <v>42185</v>
      </c>
      <c r="G367" s="6" t="s">
        <v>720</v>
      </c>
      <c r="H367" s="6" t="s">
        <v>11</v>
      </c>
      <c r="I367" s="5">
        <v>364</v>
      </c>
    </row>
    <row r="368" spans="1:9">
      <c r="A368" s="8">
        <v>9</v>
      </c>
      <c r="B368" s="6" t="str">
        <f>"150904601705"</f>
        <v>150904601705</v>
      </c>
      <c r="C368" s="7" t="s">
        <v>596</v>
      </c>
      <c r="D368" s="7" t="s">
        <v>312</v>
      </c>
      <c r="E368" s="7" t="s">
        <v>306</v>
      </c>
      <c r="F368" s="9">
        <v>42251</v>
      </c>
      <c r="G368" s="6" t="s">
        <v>720</v>
      </c>
      <c r="H368" s="6" t="s">
        <v>11</v>
      </c>
      <c r="I368" s="5">
        <v>365</v>
      </c>
    </row>
    <row r="369" spans="1:9">
      <c r="A369" s="8">
        <v>10</v>
      </c>
      <c r="B369" s="6" t="str">
        <f>"150420501232"</f>
        <v>150420501232</v>
      </c>
      <c r="C369" s="7" t="s">
        <v>726</v>
      </c>
      <c r="D369" s="7" t="s">
        <v>727</v>
      </c>
      <c r="E369" s="7" t="s">
        <v>129</v>
      </c>
      <c r="F369" s="9">
        <v>42114</v>
      </c>
      <c r="G369" s="6" t="s">
        <v>720</v>
      </c>
      <c r="H369" s="6" t="s">
        <v>11</v>
      </c>
      <c r="I369" s="5">
        <v>366</v>
      </c>
    </row>
    <row r="370" spans="1:9">
      <c r="A370" s="8">
        <v>11</v>
      </c>
      <c r="B370" s="6" t="str">
        <f>"150312500653"</f>
        <v>150312500653</v>
      </c>
      <c r="C370" s="7" t="s">
        <v>197</v>
      </c>
      <c r="D370" s="7" t="s">
        <v>728</v>
      </c>
      <c r="E370" s="7" t="s">
        <v>199</v>
      </c>
      <c r="F370" s="9">
        <v>42075</v>
      </c>
      <c r="G370" s="6" t="s">
        <v>720</v>
      </c>
      <c r="H370" s="6" t="s">
        <v>11</v>
      </c>
      <c r="I370" s="5">
        <v>367</v>
      </c>
    </row>
    <row r="371" spans="1:9">
      <c r="A371" s="8">
        <v>12</v>
      </c>
      <c r="B371" s="6" t="str">
        <f>"141005500645"</f>
        <v>141005500645</v>
      </c>
      <c r="C371" s="7" t="s">
        <v>166</v>
      </c>
      <c r="D371" s="7" t="s">
        <v>205</v>
      </c>
      <c r="E371" s="7" t="s">
        <v>545</v>
      </c>
      <c r="F371" s="9">
        <v>41917</v>
      </c>
      <c r="G371" s="6" t="s">
        <v>720</v>
      </c>
      <c r="H371" s="6" t="s">
        <v>11</v>
      </c>
      <c r="I371" s="5">
        <v>368</v>
      </c>
    </row>
    <row r="372" spans="1:9">
      <c r="A372" s="8">
        <v>13</v>
      </c>
      <c r="B372" s="6" t="str">
        <f>"140804600157"</f>
        <v>140804600157</v>
      </c>
      <c r="C372" s="7" t="s">
        <v>729</v>
      </c>
      <c r="D372" s="7" t="s">
        <v>592</v>
      </c>
      <c r="E372" s="7" t="s">
        <v>408</v>
      </c>
      <c r="F372" s="9">
        <v>41855</v>
      </c>
      <c r="G372" s="6" t="s">
        <v>720</v>
      </c>
      <c r="H372" s="6" t="s">
        <v>11</v>
      </c>
      <c r="I372" s="5">
        <v>369</v>
      </c>
    </row>
    <row r="373" spans="1:9">
      <c r="A373" s="8">
        <v>14</v>
      </c>
      <c r="B373" s="6" t="str">
        <f>"150324601188"</f>
        <v>150324601188</v>
      </c>
      <c r="C373" s="7" t="s">
        <v>499</v>
      </c>
      <c r="D373" s="7" t="s">
        <v>730</v>
      </c>
      <c r="E373" s="7" t="s">
        <v>731</v>
      </c>
      <c r="F373" s="9">
        <v>42087</v>
      </c>
      <c r="G373" s="6" t="s">
        <v>720</v>
      </c>
      <c r="H373" s="6" t="s">
        <v>11</v>
      </c>
      <c r="I373" s="5">
        <v>370</v>
      </c>
    </row>
    <row r="374" spans="1:9">
      <c r="A374" s="8">
        <v>1</v>
      </c>
      <c r="B374" s="6" t="str">
        <f>"141020501156"</f>
        <v>141020501156</v>
      </c>
      <c r="C374" s="7" t="s">
        <v>169</v>
      </c>
      <c r="D374" s="7" t="s">
        <v>732</v>
      </c>
      <c r="E374" s="7" t="s">
        <v>171</v>
      </c>
      <c r="F374" s="9">
        <v>41932</v>
      </c>
      <c r="G374" s="6" t="s">
        <v>720</v>
      </c>
      <c r="H374" s="6" t="s">
        <v>56</v>
      </c>
      <c r="I374" s="5">
        <v>371</v>
      </c>
    </row>
    <row r="375" spans="1:9">
      <c r="A375" s="8">
        <v>2</v>
      </c>
      <c r="B375" s="6" t="str">
        <f>"141003500901"</f>
        <v>141003500901</v>
      </c>
      <c r="C375" s="7" t="s">
        <v>594</v>
      </c>
      <c r="D375" s="7" t="s">
        <v>54</v>
      </c>
      <c r="E375" s="7" t="s">
        <v>595</v>
      </c>
      <c r="F375" s="9">
        <v>41915</v>
      </c>
      <c r="G375" s="6" t="s">
        <v>720</v>
      </c>
      <c r="H375" s="6" t="s">
        <v>56</v>
      </c>
      <c r="I375" s="5">
        <v>372</v>
      </c>
    </row>
    <row r="376" spans="1:9">
      <c r="A376" s="8">
        <v>3</v>
      </c>
      <c r="B376" s="6" t="str">
        <f>"150207500543"</f>
        <v>150207500543</v>
      </c>
      <c r="C376" s="7" t="s">
        <v>258</v>
      </c>
      <c r="D376" s="7" t="s">
        <v>733</v>
      </c>
      <c r="E376" s="7" t="s">
        <v>168</v>
      </c>
      <c r="F376" s="9">
        <v>42042</v>
      </c>
      <c r="G376" s="6" t="s">
        <v>720</v>
      </c>
      <c r="H376" s="6" t="s">
        <v>56</v>
      </c>
      <c r="I376" s="5">
        <v>373</v>
      </c>
    </row>
    <row r="377" spans="1:9">
      <c r="A377" s="8">
        <v>4</v>
      </c>
      <c r="B377" s="6" t="str">
        <f>"150402501185"</f>
        <v>150402501185</v>
      </c>
      <c r="C377" s="7" t="s">
        <v>552</v>
      </c>
      <c r="D377" s="7" t="s">
        <v>734</v>
      </c>
      <c r="E377" s="7" t="s">
        <v>341</v>
      </c>
      <c r="F377" s="9">
        <v>42096</v>
      </c>
      <c r="G377" s="6" t="s">
        <v>720</v>
      </c>
      <c r="H377" s="6" t="s">
        <v>56</v>
      </c>
      <c r="I377" s="5">
        <v>374</v>
      </c>
    </row>
    <row r="378" spans="1:9">
      <c r="A378" s="8">
        <v>5</v>
      </c>
      <c r="B378" s="6" t="str">
        <f>"160519601744"</f>
        <v>160519601744</v>
      </c>
      <c r="C378" s="7" t="s">
        <v>654</v>
      </c>
      <c r="D378" s="7" t="s">
        <v>308</v>
      </c>
      <c r="E378" s="7" t="s">
        <v>656</v>
      </c>
      <c r="F378" s="9">
        <v>42509</v>
      </c>
      <c r="G378" s="6" t="s">
        <v>720</v>
      </c>
      <c r="H378" s="6" t="s">
        <v>56</v>
      </c>
      <c r="I378" s="5">
        <v>375</v>
      </c>
    </row>
    <row r="379" spans="1:9">
      <c r="A379" s="8">
        <v>6</v>
      </c>
      <c r="B379" s="6" t="str">
        <f>"150706500873"</f>
        <v>150706500873</v>
      </c>
      <c r="C379" s="7" t="s">
        <v>360</v>
      </c>
      <c r="D379" s="7" t="s">
        <v>721</v>
      </c>
      <c r="E379" s="7" t="s">
        <v>735</v>
      </c>
      <c r="F379" s="9">
        <v>42191</v>
      </c>
      <c r="G379" s="6" t="s">
        <v>720</v>
      </c>
      <c r="H379" s="6" t="s">
        <v>56</v>
      </c>
      <c r="I379" s="5">
        <v>376</v>
      </c>
    </row>
    <row r="380" spans="1:9">
      <c r="A380" s="8">
        <v>7</v>
      </c>
      <c r="B380" s="6" t="str">
        <f>"150723503206"</f>
        <v>150723503206</v>
      </c>
      <c r="C380" s="7" t="s">
        <v>294</v>
      </c>
      <c r="D380" s="7" t="s">
        <v>736</v>
      </c>
      <c r="E380" s="7" t="s">
        <v>737</v>
      </c>
      <c r="F380" s="9">
        <v>42208</v>
      </c>
      <c r="G380" s="6" t="s">
        <v>720</v>
      </c>
      <c r="H380" s="6" t="s">
        <v>56</v>
      </c>
      <c r="I380" s="5">
        <v>377</v>
      </c>
    </row>
    <row r="381" spans="1:9">
      <c r="A381" s="8">
        <v>8</v>
      </c>
      <c r="B381" s="6" t="str">
        <f>"150222500515"</f>
        <v>150222500515</v>
      </c>
      <c r="C381" s="7" t="s">
        <v>738</v>
      </c>
      <c r="D381" s="7" t="s">
        <v>739</v>
      </c>
      <c r="E381" s="7" t="s">
        <v>740</v>
      </c>
      <c r="F381" s="9">
        <v>42057</v>
      </c>
      <c r="G381" s="6" t="s">
        <v>720</v>
      </c>
      <c r="H381" s="6" t="s">
        <v>56</v>
      </c>
      <c r="I381" s="5">
        <v>378</v>
      </c>
    </row>
    <row r="382" spans="1:9">
      <c r="A382" s="8">
        <v>9</v>
      </c>
      <c r="B382" s="6" t="str">
        <f>"150203500185"</f>
        <v>150203500185</v>
      </c>
      <c r="C382" s="7" t="s">
        <v>741</v>
      </c>
      <c r="D382" s="7" t="s">
        <v>742</v>
      </c>
      <c r="E382" s="7" t="s">
        <v>743</v>
      </c>
      <c r="F382" s="9">
        <v>42038</v>
      </c>
      <c r="G382" s="6" t="s">
        <v>720</v>
      </c>
      <c r="H382" s="6" t="s">
        <v>56</v>
      </c>
      <c r="I382" s="5">
        <v>379</v>
      </c>
    </row>
    <row r="383" spans="1:9">
      <c r="A383" s="8">
        <v>10</v>
      </c>
      <c r="B383" s="6" t="str">
        <f>"140206500368"</f>
        <v>140206500368</v>
      </c>
      <c r="C383" s="7" t="s">
        <v>234</v>
      </c>
      <c r="D383" s="7" t="s">
        <v>744</v>
      </c>
      <c r="E383" s="7" t="s">
        <v>263</v>
      </c>
      <c r="F383" s="9">
        <v>41676</v>
      </c>
      <c r="G383" s="6" t="s">
        <v>720</v>
      </c>
      <c r="H383" s="6" t="s">
        <v>56</v>
      </c>
      <c r="I383" s="5">
        <v>380</v>
      </c>
    </row>
    <row r="384" spans="1:9">
      <c r="A384" s="8">
        <v>11</v>
      </c>
      <c r="B384" s="6" t="str">
        <f>"141110501042"</f>
        <v>141110501042</v>
      </c>
      <c r="C384" s="7" t="s">
        <v>494</v>
      </c>
      <c r="D384" s="7" t="s">
        <v>745</v>
      </c>
      <c r="E384" s="7" t="s">
        <v>495</v>
      </c>
      <c r="F384" s="9">
        <v>41953</v>
      </c>
      <c r="G384" s="6" t="s">
        <v>720</v>
      </c>
      <c r="H384" s="6" t="s">
        <v>56</v>
      </c>
      <c r="I384" s="5">
        <v>381</v>
      </c>
    </row>
    <row r="385" spans="1:9">
      <c r="A385" s="8">
        <v>12</v>
      </c>
      <c r="B385" s="6" t="str">
        <f>"151002600508"</f>
        <v>151002600508</v>
      </c>
      <c r="C385" s="7" t="s">
        <v>161</v>
      </c>
      <c r="D385" s="7" t="s">
        <v>746</v>
      </c>
      <c r="E385" s="7" t="s">
        <v>241</v>
      </c>
      <c r="F385" s="9">
        <v>42279</v>
      </c>
      <c r="G385" s="6" t="s">
        <v>720</v>
      </c>
      <c r="H385" s="6" t="s">
        <v>56</v>
      </c>
      <c r="I385" s="5">
        <v>382</v>
      </c>
    </row>
    <row r="386" spans="1:9">
      <c r="A386" s="8">
        <v>1</v>
      </c>
      <c r="B386" s="6" t="str">
        <f>"150310501274"</f>
        <v>150310501274</v>
      </c>
      <c r="C386" s="7" t="s">
        <v>747</v>
      </c>
      <c r="D386" s="7" t="s">
        <v>399</v>
      </c>
      <c r="E386" s="7" t="s">
        <v>254</v>
      </c>
      <c r="F386" s="9">
        <v>42073</v>
      </c>
      <c r="G386" s="6" t="s">
        <v>720</v>
      </c>
      <c r="H386" s="6" t="s">
        <v>84</v>
      </c>
      <c r="I386" s="5">
        <v>383</v>
      </c>
    </row>
    <row r="387" spans="1:9">
      <c r="A387" s="8">
        <v>2</v>
      </c>
      <c r="B387" s="6" t="str">
        <f>"141225501293"</f>
        <v>141225501293</v>
      </c>
      <c r="C387" s="7" t="s">
        <v>748</v>
      </c>
      <c r="D387" s="7" t="s">
        <v>42</v>
      </c>
      <c r="E387" s="7" t="s">
        <v>749</v>
      </c>
      <c r="F387" s="9">
        <v>41998</v>
      </c>
      <c r="G387" s="6" t="s">
        <v>720</v>
      </c>
      <c r="H387" s="6" t="s">
        <v>84</v>
      </c>
      <c r="I387" s="5">
        <v>384</v>
      </c>
    </row>
    <row r="388" spans="1:9">
      <c r="A388" s="8">
        <v>3</v>
      </c>
      <c r="B388" s="6" t="str">
        <f>"141027501138"</f>
        <v>141027501138</v>
      </c>
      <c r="C388" s="7" t="s">
        <v>166</v>
      </c>
      <c r="D388" s="7" t="s">
        <v>750</v>
      </c>
      <c r="E388" s="7" t="s">
        <v>567</v>
      </c>
      <c r="F388" s="9">
        <v>41939</v>
      </c>
      <c r="G388" s="6" t="s">
        <v>720</v>
      </c>
      <c r="H388" s="6" t="s">
        <v>84</v>
      </c>
      <c r="I388" s="5">
        <v>385</v>
      </c>
    </row>
    <row r="389" spans="1:9">
      <c r="A389" s="8">
        <v>4</v>
      </c>
      <c r="B389" s="6" t="str">
        <f>"141028501103"</f>
        <v>141028501103</v>
      </c>
      <c r="C389" s="7" t="s">
        <v>751</v>
      </c>
      <c r="D389" s="7" t="s">
        <v>752</v>
      </c>
      <c r="E389" s="7" t="s">
        <v>753</v>
      </c>
      <c r="F389" s="9">
        <v>41940</v>
      </c>
      <c r="G389" s="6" t="s">
        <v>720</v>
      </c>
      <c r="H389" s="6" t="s">
        <v>84</v>
      </c>
      <c r="I389" s="5">
        <v>386</v>
      </c>
    </row>
    <row r="390" spans="1:9">
      <c r="A390" s="8">
        <v>5</v>
      </c>
      <c r="B390" s="6" t="str">
        <f>"140416500339"</f>
        <v>140416500339</v>
      </c>
      <c r="C390" s="7" t="s">
        <v>754</v>
      </c>
      <c r="D390" s="7" t="s">
        <v>54</v>
      </c>
      <c r="E390" s="7" t="s">
        <v>397</v>
      </c>
      <c r="F390" s="9">
        <v>41745</v>
      </c>
      <c r="G390" s="6" t="s">
        <v>720</v>
      </c>
      <c r="H390" s="6" t="s">
        <v>84</v>
      </c>
      <c r="I390" s="5">
        <v>387</v>
      </c>
    </row>
    <row r="391" spans="1:9">
      <c r="A391" s="8">
        <v>6</v>
      </c>
      <c r="B391" s="6" t="str">
        <f>"141215601265"</f>
        <v>141215601265</v>
      </c>
      <c r="C391" s="7" t="s">
        <v>289</v>
      </c>
      <c r="D391" s="7" t="s">
        <v>755</v>
      </c>
      <c r="E391" s="7" t="s">
        <v>611</v>
      </c>
      <c r="F391" s="9">
        <v>41988</v>
      </c>
      <c r="G391" s="6" t="s">
        <v>720</v>
      </c>
      <c r="H391" s="6" t="s">
        <v>84</v>
      </c>
      <c r="I391" s="5">
        <v>388</v>
      </c>
    </row>
    <row r="392" spans="1:9">
      <c r="A392" s="8">
        <v>7</v>
      </c>
      <c r="B392" s="6" t="str">
        <f>"150507600947"</f>
        <v>150507600947</v>
      </c>
      <c r="C392" s="7" t="s">
        <v>110</v>
      </c>
      <c r="D392" s="7" t="s">
        <v>756</v>
      </c>
      <c r="E392" s="7" t="s">
        <v>695</v>
      </c>
      <c r="F392" s="9">
        <v>42131</v>
      </c>
      <c r="G392" s="6" t="s">
        <v>720</v>
      </c>
      <c r="H392" s="6" t="s">
        <v>84</v>
      </c>
      <c r="I392" s="5">
        <v>389</v>
      </c>
    </row>
    <row r="393" spans="1:9">
      <c r="A393" s="8">
        <v>8</v>
      </c>
      <c r="B393" s="6" t="str">
        <f>"150801602812"</f>
        <v>150801602812</v>
      </c>
      <c r="C393" s="7" t="s">
        <v>586</v>
      </c>
      <c r="D393" s="7" t="s">
        <v>308</v>
      </c>
      <c r="E393" s="7" t="s">
        <v>757</v>
      </c>
      <c r="F393" s="9">
        <v>42217</v>
      </c>
      <c r="G393" s="6" t="s">
        <v>720</v>
      </c>
      <c r="H393" s="6" t="s">
        <v>84</v>
      </c>
      <c r="I393" s="5">
        <v>390</v>
      </c>
    </row>
    <row r="394" spans="1:9">
      <c r="A394" s="8">
        <v>9</v>
      </c>
      <c r="B394" s="6" t="str">
        <f>"150504600396"</f>
        <v>150504600396</v>
      </c>
      <c r="C394" s="7" t="s">
        <v>758</v>
      </c>
      <c r="D394" s="7" t="s">
        <v>759</v>
      </c>
      <c r="E394" s="7" t="s">
        <v>760</v>
      </c>
      <c r="F394" s="9">
        <v>42128</v>
      </c>
      <c r="G394" s="6" t="s">
        <v>720</v>
      </c>
      <c r="H394" s="6" t="s">
        <v>84</v>
      </c>
      <c r="I394" s="5">
        <v>391</v>
      </c>
    </row>
    <row r="395" spans="1:9">
      <c r="A395" s="8">
        <v>10</v>
      </c>
      <c r="B395" s="6" t="str">
        <f>"150605502761"</f>
        <v>150605502761</v>
      </c>
      <c r="C395" s="7" t="s">
        <v>761</v>
      </c>
      <c r="D395" s="7" t="s">
        <v>762</v>
      </c>
      <c r="E395" s="7" t="s">
        <v>763</v>
      </c>
      <c r="F395" s="9">
        <v>42160</v>
      </c>
      <c r="G395" s="6" t="s">
        <v>720</v>
      </c>
      <c r="H395" s="6" t="s">
        <v>84</v>
      </c>
      <c r="I395" s="5">
        <v>392</v>
      </c>
    </row>
    <row r="396" spans="1:9">
      <c r="A396" s="8">
        <v>11</v>
      </c>
      <c r="B396" s="6" t="str">
        <f>"150205500433"</f>
        <v>150205500433</v>
      </c>
      <c r="C396" s="7" t="s">
        <v>764</v>
      </c>
      <c r="D396" s="7" t="s">
        <v>765</v>
      </c>
      <c r="E396" s="7" t="s">
        <v>129</v>
      </c>
      <c r="F396" s="9">
        <v>42040</v>
      </c>
      <c r="G396" s="6" t="s">
        <v>720</v>
      </c>
      <c r="H396" s="6" t="s">
        <v>84</v>
      </c>
      <c r="I396" s="5">
        <v>393</v>
      </c>
    </row>
    <row r="397" spans="1:9">
      <c r="A397" s="8">
        <v>12</v>
      </c>
      <c r="B397" s="6" t="str">
        <f>"150121500764"</f>
        <v>150121500764</v>
      </c>
      <c r="C397" s="7" t="s">
        <v>766</v>
      </c>
      <c r="D397" s="7" t="s">
        <v>348</v>
      </c>
      <c r="E397" s="7" t="s">
        <v>700</v>
      </c>
      <c r="F397" s="9">
        <v>42025</v>
      </c>
      <c r="G397" s="6" t="s">
        <v>720</v>
      </c>
      <c r="H397" s="6" t="s">
        <v>84</v>
      </c>
      <c r="I397" s="5">
        <v>394</v>
      </c>
    </row>
    <row r="398" spans="1:9">
      <c r="A398" s="8">
        <v>13</v>
      </c>
      <c r="B398" s="6" t="str">
        <f>"150322500707"</f>
        <v>150322500707</v>
      </c>
      <c r="C398" s="7" t="s">
        <v>767</v>
      </c>
      <c r="D398" s="7" t="s">
        <v>768</v>
      </c>
      <c r="E398" s="7" t="s">
        <v>250</v>
      </c>
      <c r="F398" s="9">
        <v>42085</v>
      </c>
      <c r="G398" s="6" t="s">
        <v>720</v>
      </c>
      <c r="H398" s="6" t="s">
        <v>84</v>
      </c>
      <c r="I398" s="5">
        <v>395</v>
      </c>
    </row>
    <row r="399" spans="1:9">
      <c r="A399" s="8">
        <v>14</v>
      </c>
      <c r="B399" s="6" t="str">
        <f>"150227600608"</f>
        <v>150227600608</v>
      </c>
      <c r="C399" s="7" t="s">
        <v>467</v>
      </c>
      <c r="D399" s="7" t="s">
        <v>291</v>
      </c>
      <c r="E399" s="7" t="s">
        <v>769</v>
      </c>
      <c r="F399" s="9">
        <v>42062</v>
      </c>
      <c r="G399" s="6" t="s">
        <v>720</v>
      </c>
      <c r="H399" s="6" t="s">
        <v>84</v>
      </c>
      <c r="I399" s="5">
        <v>396</v>
      </c>
    </row>
    <row r="400" spans="1:9">
      <c r="A400" s="8">
        <v>15</v>
      </c>
      <c r="B400" s="6" t="str">
        <f>"150421501169"</f>
        <v>150421501169</v>
      </c>
      <c r="C400" s="7" t="s">
        <v>770</v>
      </c>
      <c r="D400" s="7" t="s">
        <v>771</v>
      </c>
      <c r="E400" s="7"/>
      <c r="F400" s="9">
        <v>42115</v>
      </c>
      <c r="G400" s="6" t="s">
        <v>720</v>
      </c>
      <c r="H400" s="6" t="s">
        <v>84</v>
      </c>
      <c r="I400" s="5">
        <v>397</v>
      </c>
    </row>
    <row r="401" spans="1:9">
      <c r="A401" s="8">
        <v>16</v>
      </c>
      <c r="B401" s="6" t="str">
        <f>"150624601159"</f>
        <v>150624601159</v>
      </c>
      <c r="C401" s="7" t="s">
        <v>772</v>
      </c>
      <c r="D401" s="7" t="s">
        <v>773</v>
      </c>
      <c r="E401" s="7" t="s">
        <v>774</v>
      </c>
      <c r="F401" s="9">
        <v>42179</v>
      </c>
      <c r="G401" s="6" t="s">
        <v>720</v>
      </c>
      <c r="H401" s="6" t="s">
        <v>84</v>
      </c>
      <c r="I401" s="5">
        <v>398</v>
      </c>
    </row>
    <row r="402" spans="1:9">
      <c r="A402" s="8">
        <v>1</v>
      </c>
      <c r="B402" s="6" t="str">
        <f>"160121501010"</f>
        <v>160121501010</v>
      </c>
      <c r="C402" s="7" t="s">
        <v>85</v>
      </c>
      <c r="D402" s="7" t="s">
        <v>630</v>
      </c>
      <c r="E402" s="7" t="s">
        <v>775</v>
      </c>
      <c r="F402" s="9">
        <v>42390</v>
      </c>
      <c r="G402" s="6" t="s">
        <v>776</v>
      </c>
      <c r="H402" s="6" t="s">
        <v>11</v>
      </c>
      <c r="I402" s="5">
        <v>399</v>
      </c>
    </row>
    <row r="403" spans="1:9">
      <c r="A403" s="8">
        <v>2</v>
      </c>
      <c r="B403" s="6" t="str">
        <f>"160423501726"</f>
        <v>160423501726</v>
      </c>
      <c r="C403" s="7" t="s">
        <v>85</v>
      </c>
      <c r="D403" s="7" t="s">
        <v>777</v>
      </c>
      <c r="E403" s="7" t="s">
        <v>778</v>
      </c>
      <c r="F403" s="9">
        <v>42483</v>
      </c>
      <c r="G403" s="6" t="s">
        <v>776</v>
      </c>
      <c r="H403" s="6" t="s">
        <v>11</v>
      </c>
      <c r="I403" s="5">
        <v>400</v>
      </c>
    </row>
    <row r="404" spans="1:9">
      <c r="A404" s="8">
        <v>3</v>
      </c>
      <c r="B404" s="6" t="str">
        <f>"151219501183"</f>
        <v>151219501183</v>
      </c>
      <c r="C404" s="7" t="s">
        <v>357</v>
      </c>
      <c r="D404" s="7" t="s">
        <v>779</v>
      </c>
      <c r="E404" s="7" t="s">
        <v>780</v>
      </c>
      <c r="F404" s="9">
        <v>42357</v>
      </c>
      <c r="G404" s="6" t="s">
        <v>776</v>
      </c>
      <c r="H404" s="6" t="s">
        <v>11</v>
      </c>
      <c r="I404" s="5">
        <v>401</v>
      </c>
    </row>
    <row r="405" spans="1:9">
      <c r="A405" s="8">
        <v>4</v>
      </c>
      <c r="B405" s="6" t="str">
        <f>"151008500900"</f>
        <v>151008500900</v>
      </c>
      <c r="C405" s="7" t="s">
        <v>748</v>
      </c>
      <c r="D405" s="7" t="s">
        <v>781</v>
      </c>
      <c r="E405" s="7" t="s">
        <v>782</v>
      </c>
      <c r="F405" s="9">
        <v>42285</v>
      </c>
      <c r="G405" s="6" t="s">
        <v>776</v>
      </c>
      <c r="H405" s="6" t="s">
        <v>11</v>
      </c>
      <c r="I405" s="5">
        <v>402</v>
      </c>
    </row>
    <row r="406" spans="1:9">
      <c r="A406" s="8">
        <v>5</v>
      </c>
      <c r="B406" s="6" t="str">
        <f>"151219501986"</f>
        <v>151219501986</v>
      </c>
      <c r="C406" s="7" t="s">
        <v>670</v>
      </c>
      <c r="D406" s="7" t="s">
        <v>455</v>
      </c>
      <c r="E406" s="7" t="s">
        <v>671</v>
      </c>
      <c r="F406" s="9">
        <v>42357</v>
      </c>
      <c r="G406" s="6" t="s">
        <v>776</v>
      </c>
      <c r="H406" s="6" t="s">
        <v>11</v>
      </c>
      <c r="I406" s="5">
        <v>403</v>
      </c>
    </row>
    <row r="407" spans="1:9">
      <c r="A407" s="8">
        <v>6</v>
      </c>
      <c r="B407" s="6" t="str">
        <f>"160711600978"</f>
        <v>160711600978</v>
      </c>
      <c r="C407" s="7" t="s">
        <v>783</v>
      </c>
      <c r="D407" s="7" t="s">
        <v>784</v>
      </c>
      <c r="E407" s="7" t="s">
        <v>785</v>
      </c>
      <c r="F407" s="9">
        <v>42562</v>
      </c>
      <c r="G407" s="6" t="s">
        <v>776</v>
      </c>
      <c r="H407" s="6" t="s">
        <v>11</v>
      </c>
      <c r="I407" s="5">
        <v>404</v>
      </c>
    </row>
    <row r="408" spans="1:9">
      <c r="A408" s="8">
        <v>7</v>
      </c>
      <c r="B408" s="6" t="str">
        <f>"151231501743"</f>
        <v>151231501743</v>
      </c>
      <c r="C408" s="7" t="s">
        <v>479</v>
      </c>
      <c r="D408" s="7" t="s">
        <v>249</v>
      </c>
      <c r="E408" s="7" t="s">
        <v>786</v>
      </c>
      <c r="F408" s="9">
        <v>42369</v>
      </c>
      <c r="G408" s="6" t="s">
        <v>776</v>
      </c>
      <c r="H408" s="6" t="s">
        <v>11</v>
      </c>
      <c r="I408" s="5">
        <v>405</v>
      </c>
    </row>
    <row r="409" spans="1:9">
      <c r="A409" s="8">
        <v>8</v>
      </c>
      <c r="B409" s="6" t="str">
        <f>"160801501423"</f>
        <v>160801501423</v>
      </c>
      <c r="C409" s="7" t="s">
        <v>787</v>
      </c>
      <c r="D409" s="7" t="s">
        <v>788</v>
      </c>
      <c r="E409" s="7" t="s">
        <v>20</v>
      </c>
      <c r="F409" s="9">
        <v>42583</v>
      </c>
      <c r="G409" s="6" t="s">
        <v>776</v>
      </c>
      <c r="H409" s="6" t="s">
        <v>11</v>
      </c>
      <c r="I409" s="5">
        <v>406</v>
      </c>
    </row>
    <row r="410" spans="1:9">
      <c r="A410" s="8">
        <v>9</v>
      </c>
      <c r="B410" s="6" t="str">
        <f>"160606603713"</f>
        <v>160606603713</v>
      </c>
      <c r="C410" s="7" t="s">
        <v>789</v>
      </c>
      <c r="D410" s="7" t="s">
        <v>287</v>
      </c>
      <c r="E410" s="7" t="s">
        <v>790</v>
      </c>
      <c r="F410" s="9">
        <v>42527</v>
      </c>
      <c r="G410" s="6" t="s">
        <v>776</v>
      </c>
      <c r="H410" s="6" t="s">
        <v>11</v>
      </c>
      <c r="I410" s="5">
        <v>407</v>
      </c>
    </row>
    <row r="411" spans="1:9">
      <c r="A411" s="8">
        <v>10</v>
      </c>
      <c r="B411" s="6" t="str">
        <f>"150918601286"</f>
        <v>150918601286</v>
      </c>
      <c r="C411" s="7" t="s">
        <v>70</v>
      </c>
      <c r="D411" s="7" t="s">
        <v>791</v>
      </c>
      <c r="E411" s="7" t="s">
        <v>241</v>
      </c>
      <c r="F411" s="9">
        <v>42265</v>
      </c>
      <c r="G411" s="6" t="s">
        <v>776</v>
      </c>
      <c r="H411" s="6" t="s">
        <v>11</v>
      </c>
      <c r="I411" s="5">
        <v>408</v>
      </c>
    </row>
    <row r="412" spans="1:9">
      <c r="A412" s="8">
        <v>11</v>
      </c>
      <c r="B412" s="6" t="str">
        <f>"160212502053"</f>
        <v>160212502053</v>
      </c>
      <c r="C412" s="7" t="s">
        <v>81</v>
      </c>
      <c r="D412" s="7" t="s">
        <v>148</v>
      </c>
      <c r="E412" s="7" t="s">
        <v>792</v>
      </c>
      <c r="F412" s="9">
        <v>42412</v>
      </c>
      <c r="G412" s="6" t="s">
        <v>776</v>
      </c>
      <c r="H412" s="6" t="s">
        <v>11</v>
      </c>
      <c r="I412" s="5">
        <v>409</v>
      </c>
    </row>
    <row r="413" spans="1:9">
      <c r="A413" s="8">
        <v>12</v>
      </c>
      <c r="B413" s="6" t="str">
        <f>"160319600769"</f>
        <v>160319600769</v>
      </c>
      <c r="C413" s="7" t="s">
        <v>402</v>
      </c>
      <c r="D413" s="7" t="s">
        <v>793</v>
      </c>
      <c r="E413" s="7" t="s">
        <v>794</v>
      </c>
      <c r="F413" s="9">
        <v>42448</v>
      </c>
      <c r="G413" s="6" t="s">
        <v>776</v>
      </c>
      <c r="H413" s="6" t="s">
        <v>11</v>
      </c>
      <c r="I413" s="5">
        <v>410</v>
      </c>
    </row>
    <row r="414" spans="1:9">
      <c r="A414" s="8">
        <v>13</v>
      </c>
      <c r="B414" s="6" t="str">
        <f>"160217501578"</f>
        <v>160217501578</v>
      </c>
      <c r="C414" s="7" t="s">
        <v>795</v>
      </c>
      <c r="D414" s="7" t="s">
        <v>689</v>
      </c>
      <c r="E414" s="7" t="s">
        <v>250</v>
      </c>
      <c r="F414" s="9">
        <v>42417</v>
      </c>
      <c r="G414" s="6" t="s">
        <v>776</v>
      </c>
      <c r="H414" s="6" t="s">
        <v>11</v>
      </c>
      <c r="I414" s="5">
        <v>411</v>
      </c>
    </row>
    <row r="415" spans="1:9">
      <c r="A415" s="8">
        <v>14</v>
      </c>
      <c r="B415" s="6" t="str">
        <f>"160115601351"</f>
        <v>160115601351</v>
      </c>
      <c r="C415" s="7" t="s">
        <v>796</v>
      </c>
      <c r="D415" s="7" t="s">
        <v>450</v>
      </c>
      <c r="E415" s="7" t="s">
        <v>797</v>
      </c>
      <c r="F415" s="9">
        <v>42384</v>
      </c>
      <c r="G415" s="6" t="s">
        <v>776</v>
      </c>
      <c r="H415" s="6" t="s">
        <v>11</v>
      </c>
      <c r="I415" s="5">
        <v>412</v>
      </c>
    </row>
    <row r="416" spans="1:9">
      <c r="A416" s="8">
        <v>15</v>
      </c>
      <c r="B416" s="6" t="str">
        <f>"160121600217"</f>
        <v>160121600217</v>
      </c>
      <c r="C416" s="7" t="s">
        <v>648</v>
      </c>
      <c r="D416" s="7" t="s">
        <v>232</v>
      </c>
      <c r="E416" s="7" t="s">
        <v>649</v>
      </c>
      <c r="F416" s="9">
        <v>42390</v>
      </c>
      <c r="G416" s="6" t="s">
        <v>776</v>
      </c>
      <c r="H416" s="6" t="s">
        <v>11</v>
      </c>
      <c r="I416" s="5">
        <v>413</v>
      </c>
    </row>
    <row r="417" spans="1:9">
      <c r="A417" s="8">
        <v>16</v>
      </c>
      <c r="B417" s="6" t="str">
        <f>"150908602211"</f>
        <v>150908602211</v>
      </c>
      <c r="C417" s="7" t="s">
        <v>368</v>
      </c>
      <c r="D417" s="7" t="s">
        <v>336</v>
      </c>
      <c r="E417" s="7" t="s">
        <v>429</v>
      </c>
      <c r="F417" s="9">
        <v>42255</v>
      </c>
      <c r="G417" s="6" t="s">
        <v>776</v>
      </c>
      <c r="H417" s="6" t="s">
        <v>11</v>
      </c>
      <c r="I417" s="5">
        <v>414</v>
      </c>
    </row>
    <row r="418" spans="1:9">
      <c r="A418" s="8">
        <v>17</v>
      </c>
      <c r="B418" s="6" t="str">
        <f>"161018604798"</f>
        <v>161018604798</v>
      </c>
      <c r="C418" s="7" t="s">
        <v>368</v>
      </c>
      <c r="D418" s="7" t="s">
        <v>298</v>
      </c>
      <c r="E418" s="7" t="s">
        <v>370</v>
      </c>
      <c r="F418" s="9">
        <v>42661</v>
      </c>
      <c r="G418" s="6" t="s">
        <v>776</v>
      </c>
      <c r="H418" s="6" t="s">
        <v>11</v>
      </c>
      <c r="I418" s="5">
        <v>415</v>
      </c>
    </row>
    <row r="419" spans="1:9">
      <c r="A419" s="8">
        <v>18</v>
      </c>
      <c r="B419" s="6" t="str">
        <f>"150110501277"</f>
        <v>150110501277</v>
      </c>
      <c r="C419" s="7" t="s">
        <v>659</v>
      </c>
      <c r="D419" s="7" t="s">
        <v>798</v>
      </c>
      <c r="E419" s="7" t="s">
        <v>250</v>
      </c>
      <c r="F419" s="9">
        <v>42014</v>
      </c>
      <c r="G419" s="6" t="s">
        <v>776</v>
      </c>
      <c r="H419" s="6" t="s">
        <v>11</v>
      </c>
      <c r="I419" s="5">
        <v>416</v>
      </c>
    </row>
    <row r="420" spans="1:9">
      <c r="A420" s="8">
        <v>1</v>
      </c>
      <c r="B420" s="6" t="str">
        <f>"160509600860"</f>
        <v>160509600860</v>
      </c>
      <c r="C420" s="7" t="s">
        <v>799</v>
      </c>
      <c r="D420" s="7" t="s">
        <v>522</v>
      </c>
      <c r="E420" s="7" t="s">
        <v>800</v>
      </c>
      <c r="F420" s="9">
        <v>42499</v>
      </c>
      <c r="G420" s="6" t="s">
        <v>776</v>
      </c>
      <c r="H420" s="6" t="s">
        <v>56</v>
      </c>
      <c r="I420" s="5">
        <v>417</v>
      </c>
    </row>
    <row r="421" spans="1:9">
      <c r="A421" s="8">
        <v>2</v>
      </c>
      <c r="B421" s="6" t="str">
        <f>"150803601290"</f>
        <v>150803601290</v>
      </c>
      <c r="C421" s="7" t="s">
        <v>514</v>
      </c>
      <c r="D421" s="7" t="s">
        <v>126</v>
      </c>
      <c r="E421" s="7" t="s">
        <v>801</v>
      </c>
      <c r="F421" s="9">
        <v>42219</v>
      </c>
      <c r="G421" s="6" t="s">
        <v>776</v>
      </c>
      <c r="H421" s="6" t="s">
        <v>56</v>
      </c>
      <c r="I421" s="5">
        <v>418</v>
      </c>
    </row>
    <row r="422" spans="1:9">
      <c r="A422" s="8">
        <v>3</v>
      </c>
      <c r="B422" s="6" t="str">
        <f>"160114601613"</f>
        <v>160114601613</v>
      </c>
      <c r="C422" s="7" t="s">
        <v>802</v>
      </c>
      <c r="D422" s="7" t="s">
        <v>181</v>
      </c>
      <c r="E422" s="7" t="s">
        <v>803</v>
      </c>
      <c r="F422" s="9">
        <v>42383</v>
      </c>
      <c r="G422" s="6" t="s">
        <v>776</v>
      </c>
      <c r="H422" s="6" t="s">
        <v>56</v>
      </c>
      <c r="I422" s="5">
        <v>419</v>
      </c>
    </row>
    <row r="423" spans="1:9">
      <c r="A423" s="8">
        <v>4</v>
      </c>
      <c r="B423" s="6" t="str">
        <f>"160422501196"</f>
        <v>160422501196</v>
      </c>
      <c r="C423" s="7" t="s">
        <v>677</v>
      </c>
      <c r="D423" s="7" t="s">
        <v>237</v>
      </c>
      <c r="E423" s="7" t="s">
        <v>244</v>
      </c>
      <c r="F423" s="9">
        <v>42482</v>
      </c>
      <c r="G423" s="6" t="s">
        <v>776</v>
      </c>
      <c r="H423" s="6" t="s">
        <v>56</v>
      </c>
      <c r="I423" s="5">
        <v>420</v>
      </c>
    </row>
    <row r="424" spans="1:9">
      <c r="A424" s="8">
        <v>5</v>
      </c>
      <c r="B424" s="6" t="str">
        <f>"160629602780"</f>
        <v>160629602780</v>
      </c>
      <c r="C424" s="7" t="s">
        <v>239</v>
      </c>
      <c r="D424" s="7" t="s">
        <v>279</v>
      </c>
      <c r="E424" s="7" t="s">
        <v>637</v>
      </c>
      <c r="F424" s="9">
        <v>42550</v>
      </c>
      <c r="G424" s="6" t="s">
        <v>776</v>
      </c>
      <c r="H424" s="6" t="s">
        <v>56</v>
      </c>
      <c r="I424" s="5">
        <v>421</v>
      </c>
    </row>
    <row r="425" spans="1:9">
      <c r="A425" s="8">
        <v>6</v>
      </c>
      <c r="B425" s="6" t="str">
        <f>"160304600985"</f>
        <v>160304600985</v>
      </c>
      <c r="C425" s="7" t="s">
        <v>804</v>
      </c>
      <c r="D425" s="7" t="s">
        <v>805</v>
      </c>
      <c r="E425" s="7" t="s">
        <v>806</v>
      </c>
      <c r="F425" s="9">
        <v>42433</v>
      </c>
      <c r="G425" s="6" t="s">
        <v>776</v>
      </c>
      <c r="H425" s="6" t="s">
        <v>56</v>
      </c>
      <c r="I425" s="5">
        <v>422</v>
      </c>
    </row>
    <row r="426" spans="1:9">
      <c r="A426" s="8">
        <v>7</v>
      </c>
      <c r="B426" s="6" t="str">
        <f>"160712603541"</f>
        <v>160712603541</v>
      </c>
      <c r="C426" s="7" t="s">
        <v>402</v>
      </c>
      <c r="D426" s="7" t="s">
        <v>232</v>
      </c>
      <c r="E426" s="7" t="s">
        <v>415</v>
      </c>
      <c r="F426" s="9">
        <v>42563</v>
      </c>
      <c r="G426" s="6" t="s">
        <v>776</v>
      </c>
      <c r="H426" s="6" t="s">
        <v>56</v>
      </c>
      <c r="I426" s="5">
        <v>423</v>
      </c>
    </row>
    <row r="427" spans="1:9">
      <c r="A427" s="8">
        <v>8</v>
      </c>
      <c r="B427" s="6" t="str">
        <f>"150923502116"</f>
        <v>150923502116</v>
      </c>
      <c r="C427" s="7" t="s">
        <v>88</v>
      </c>
      <c r="D427" s="7" t="s">
        <v>807</v>
      </c>
      <c r="E427" s="7" t="s">
        <v>690</v>
      </c>
      <c r="F427" s="9">
        <v>42270</v>
      </c>
      <c r="G427" s="6" t="s">
        <v>776</v>
      </c>
      <c r="H427" s="6" t="s">
        <v>56</v>
      </c>
      <c r="I427" s="5">
        <v>424</v>
      </c>
    </row>
    <row r="428" spans="1:9">
      <c r="A428" s="8">
        <v>9</v>
      </c>
      <c r="B428" s="6" t="str">
        <f>"160713503779"</f>
        <v>160713503779</v>
      </c>
      <c r="C428" s="7" t="s">
        <v>747</v>
      </c>
      <c r="D428" s="7" t="s">
        <v>568</v>
      </c>
      <c r="E428" s="7" t="s">
        <v>129</v>
      </c>
      <c r="F428" s="9">
        <v>42564</v>
      </c>
      <c r="G428" s="6" t="s">
        <v>776</v>
      </c>
      <c r="H428" s="6" t="s">
        <v>56</v>
      </c>
      <c r="I428" s="5">
        <v>425</v>
      </c>
    </row>
    <row r="429" spans="1:9">
      <c r="A429" s="8">
        <v>10</v>
      </c>
      <c r="B429" s="6" t="str">
        <f>"160515601861"</f>
        <v>160515601861</v>
      </c>
      <c r="C429" s="7" t="s">
        <v>808</v>
      </c>
      <c r="D429" s="7" t="s">
        <v>809</v>
      </c>
      <c r="E429" s="7" t="s">
        <v>810</v>
      </c>
      <c r="F429" s="9">
        <v>42505</v>
      </c>
      <c r="G429" s="6" t="s">
        <v>776</v>
      </c>
      <c r="H429" s="6" t="s">
        <v>56</v>
      </c>
      <c r="I429" s="5">
        <v>426</v>
      </c>
    </row>
    <row r="430" spans="1:9">
      <c r="A430" s="8">
        <v>11</v>
      </c>
      <c r="B430" s="6" t="str">
        <f>"160127501915"</f>
        <v>160127501915</v>
      </c>
      <c r="C430" s="7" t="s">
        <v>531</v>
      </c>
      <c r="D430" s="7" t="s">
        <v>183</v>
      </c>
      <c r="E430" s="7" t="s">
        <v>811</v>
      </c>
      <c r="F430" s="9">
        <v>42396</v>
      </c>
      <c r="G430" s="6" t="s">
        <v>776</v>
      </c>
      <c r="H430" s="6" t="s">
        <v>56</v>
      </c>
      <c r="I430" s="5">
        <v>427</v>
      </c>
    </row>
    <row r="431" spans="1:9">
      <c r="A431" s="8">
        <v>12</v>
      </c>
      <c r="B431" s="6" t="str">
        <f>"160123501775"</f>
        <v>160123501775</v>
      </c>
      <c r="C431" s="7" t="s">
        <v>812</v>
      </c>
      <c r="D431" s="7" t="s">
        <v>813</v>
      </c>
      <c r="E431" s="7" t="s">
        <v>814</v>
      </c>
      <c r="F431" s="9">
        <v>42392</v>
      </c>
      <c r="G431" s="6" t="s">
        <v>776</v>
      </c>
      <c r="H431" s="6" t="s">
        <v>56</v>
      </c>
      <c r="I431" s="5">
        <v>428</v>
      </c>
    </row>
    <row r="432" spans="1:9">
      <c r="A432" s="8">
        <v>1</v>
      </c>
      <c r="B432" s="6" t="str">
        <f>"150704501038"</f>
        <v>150704501038</v>
      </c>
      <c r="C432" s="7" t="s">
        <v>166</v>
      </c>
      <c r="D432" s="7" t="s">
        <v>706</v>
      </c>
      <c r="E432" s="7" t="s">
        <v>550</v>
      </c>
      <c r="F432" s="9">
        <v>42189</v>
      </c>
      <c r="G432" s="6" t="s">
        <v>776</v>
      </c>
      <c r="H432" s="6" t="s">
        <v>84</v>
      </c>
      <c r="I432" s="5">
        <v>429</v>
      </c>
    </row>
    <row r="433" spans="1:9">
      <c r="A433" s="8">
        <v>2</v>
      </c>
      <c r="B433" s="6" t="str">
        <f>"151014500923"</f>
        <v>151014500923</v>
      </c>
      <c r="C433" s="7" t="s">
        <v>403</v>
      </c>
      <c r="D433" s="7" t="s">
        <v>815</v>
      </c>
      <c r="E433" s="7" t="s">
        <v>187</v>
      </c>
      <c r="F433" s="9">
        <v>42291</v>
      </c>
      <c r="G433" s="6" t="s">
        <v>776</v>
      </c>
      <c r="H433" s="6" t="s">
        <v>84</v>
      </c>
      <c r="I433" s="5">
        <v>430</v>
      </c>
    </row>
    <row r="434" spans="1:9">
      <c r="A434" s="8">
        <v>3</v>
      </c>
      <c r="B434" s="6" t="str">
        <f>"160209501059"</f>
        <v>160209501059</v>
      </c>
      <c r="C434" s="7" t="s">
        <v>12</v>
      </c>
      <c r="D434" s="7" t="s">
        <v>411</v>
      </c>
      <c r="E434" s="7" t="s">
        <v>816</v>
      </c>
      <c r="F434" s="9">
        <v>42409</v>
      </c>
      <c r="G434" s="6" t="s">
        <v>776</v>
      </c>
      <c r="H434" s="6" t="s">
        <v>84</v>
      </c>
      <c r="I434" s="5">
        <v>431</v>
      </c>
    </row>
    <row r="435" spans="1:9">
      <c r="A435" s="8">
        <v>4</v>
      </c>
      <c r="B435" s="6" t="str">
        <f>"160618602215"</f>
        <v>160618602215</v>
      </c>
      <c r="C435" s="7" t="s">
        <v>107</v>
      </c>
      <c r="D435" s="7" t="s">
        <v>102</v>
      </c>
      <c r="E435" s="7" t="s">
        <v>109</v>
      </c>
      <c r="F435" s="9">
        <v>42539</v>
      </c>
      <c r="G435" s="6" t="s">
        <v>776</v>
      </c>
      <c r="H435" s="6" t="s">
        <v>84</v>
      </c>
      <c r="I435" s="5">
        <v>432</v>
      </c>
    </row>
    <row r="436" spans="1:9">
      <c r="A436" s="8">
        <v>5</v>
      </c>
      <c r="B436" s="6" t="str">
        <f>"151214502302"</f>
        <v>151214502302</v>
      </c>
      <c r="C436" s="7" t="s">
        <v>504</v>
      </c>
      <c r="D436" s="7" t="s">
        <v>817</v>
      </c>
      <c r="E436" s="7" t="s">
        <v>632</v>
      </c>
      <c r="F436" s="9">
        <v>42352</v>
      </c>
      <c r="G436" s="6" t="s">
        <v>776</v>
      </c>
      <c r="H436" s="6" t="s">
        <v>84</v>
      </c>
      <c r="I436" s="5">
        <v>433</v>
      </c>
    </row>
    <row r="437" spans="1:9">
      <c r="A437" s="8">
        <v>6</v>
      </c>
      <c r="B437" s="6" t="str">
        <f>"160129601146"</f>
        <v>160129601146</v>
      </c>
      <c r="C437" s="7" t="s">
        <v>818</v>
      </c>
      <c r="D437" s="7" t="s">
        <v>724</v>
      </c>
      <c r="E437" s="7" t="s">
        <v>516</v>
      </c>
      <c r="F437" s="9">
        <v>42398</v>
      </c>
      <c r="G437" s="6" t="s">
        <v>776</v>
      </c>
      <c r="H437" s="6" t="s">
        <v>84</v>
      </c>
      <c r="I437" s="5">
        <v>434</v>
      </c>
    </row>
    <row r="438" spans="1:9">
      <c r="A438" s="8">
        <v>7</v>
      </c>
      <c r="B438" s="6" t="str">
        <f>"160316501526"</f>
        <v>160316501526</v>
      </c>
      <c r="C438" s="7" t="s">
        <v>318</v>
      </c>
      <c r="D438" s="7" t="s">
        <v>819</v>
      </c>
      <c r="E438" s="7" t="s">
        <v>184</v>
      </c>
      <c r="F438" s="9">
        <v>42445</v>
      </c>
      <c r="G438" s="6" t="s">
        <v>776</v>
      </c>
      <c r="H438" s="6" t="s">
        <v>84</v>
      </c>
      <c r="I438" s="5">
        <v>435</v>
      </c>
    </row>
    <row r="439" spans="1:9">
      <c r="A439" s="8">
        <v>8</v>
      </c>
      <c r="B439" s="6" t="str">
        <f>"160222500765"</f>
        <v>160222500765</v>
      </c>
      <c r="C439" s="7" t="s">
        <v>584</v>
      </c>
      <c r="D439" s="7" t="s">
        <v>212</v>
      </c>
      <c r="E439" s="7" t="s">
        <v>737</v>
      </c>
      <c r="F439" s="9">
        <v>42422</v>
      </c>
      <c r="G439" s="6" t="s">
        <v>776</v>
      </c>
      <c r="H439" s="6" t="s">
        <v>84</v>
      </c>
      <c r="I439" s="5">
        <v>436</v>
      </c>
    </row>
    <row r="440" spans="1:9">
      <c r="A440" s="8">
        <v>9</v>
      </c>
      <c r="B440" s="6" t="str">
        <f>"160809604438"</f>
        <v>160809604438</v>
      </c>
      <c r="C440" s="7" t="s">
        <v>640</v>
      </c>
      <c r="D440" s="7" t="s">
        <v>694</v>
      </c>
      <c r="E440" s="7" t="s">
        <v>641</v>
      </c>
      <c r="F440" s="9">
        <v>42591</v>
      </c>
      <c r="G440" s="6" t="s">
        <v>776</v>
      </c>
      <c r="H440" s="6" t="s">
        <v>84</v>
      </c>
      <c r="I440" s="5">
        <v>437</v>
      </c>
    </row>
    <row r="441" spans="1:9">
      <c r="A441" s="8">
        <v>10</v>
      </c>
      <c r="B441" s="6" t="str">
        <f>"160320501260"</f>
        <v>160320501260</v>
      </c>
      <c r="C441" s="7" t="s">
        <v>418</v>
      </c>
      <c r="D441" s="7" t="s">
        <v>815</v>
      </c>
      <c r="E441" s="7" t="s">
        <v>420</v>
      </c>
      <c r="F441" s="9">
        <v>42449</v>
      </c>
      <c r="G441" s="6" t="s">
        <v>776</v>
      </c>
      <c r="H441" s="6" t="s">
        <v>84</v>
      </c>
      <c r="I441" s="5">
        <v>438</v>
      </c>
    </row>
    <row r="442" spans="1:9">
      <c r="A442" s="8">
        <v>11</v>
      </c>
      <c r="B442" s="6" t="str">
        <f>"160820601354"</f>
        <v>160820601354</v>
      </c>
      <c r="C442" s="7" t="s">
        <v>402</v>
      </c>
      <c r="D442" s="7" t="s">
        <v>522</v>
      </c>
      <c r="E442" s="7" t="s">
        <v>462</v>
      </c>
      <c r="F442" s="9">
        <v>42602</v>
      </c>
      <c r="G442" s="6" t="s">
        <v>776</v>
      </c>
      <c r="H442" s="6" t="s">
        <v>84</v>
      </c>
      <c r="I442" s="5">
        <v>439</v>
      </c>
    </row>
    <row r="443" spans="1:9">
      <c r="A443" s="8">
        <v>12</v>
      </c>
      <c r="B443" s="6" t="str">
        <f>"151125501405"</f>
        <v>151125501405</v>
      </c>
      <c r="C443" s="7" t="s">
        <v>820</v>
      </c>
      <c r="D443" s="7" t="s">
        <v>335</v>
      </c>
      <c r="E443" s="7" t="s">
        <v>341</v>
      </c>
      <c r="F443" s="9">
        <v>42333</v>
      </c>
      <c r="G443" s="6" t="s">
        <v>776</v>
      </c>
      <c r="H443" s="6" t="s">
        <v>84</v>
      </c>
      <c r="I443" s="5">
        <v>440</v>
      </c>
    </row>
    <row r="444" spans="1:9">
      <c r="A444" s="8">
        <v>13</v>
      </c>
      <c r="B444" s="6" t="str">
        <f>"160219501073"</f>
        <v>160219501073</v>
      </c>
      <c r="C444" s="7" t="s">
        <v>821</v>
      </c>
      <c r="D444" s="7" t="s">
        <v>822</v>
      </c>
      <c r="E444" s="7" t="s">
        <v>823</v>
      </c>
      <c r="F444" s="9">
        <v>42419</v>
      </c>
      <c r="G444" s="6" t="s">
        <v>776</v>
      </c>
      <c r="H444" s="6" t="s">
        <v>84</v>
      </c>
      <c r="I444" s="5">
        <v>441</v>
      </c>
    </row>
    <row r="445" spans="1:9">
      <c r="A445" s="8">
        <v>14</v>
      </c>
      <c r="B445" s="6" t="str">
        <f>"161029503466"</f>
        <v>161029503466</v>
      </c>
      <c r="C445" s="7" t="s">
        <v>688</v>
      </c>
      <c r="D445" s="7" t="s">
        <v>824</v>
      </c>
      <c r="E445" s="7" t="s">
        <v>149</v>
      </c>
      <c r="F445" s="9">
        <v>42672</v>
      </c>
      <c r="G445" s="6" t="s">
        <v>776</v>
      </c>
      <c r="H445" s="6" t="s">
        <v>84</v>
      </c>
      <c r="I445" s="5">
        <v>442</v>
      </c>
    </row>
    <row r="446" spans="1:9">
      <c r="A446" s="8">
        <v>1</v>
      </c>
      <c r="B446" s="6" t="str">
        <f>"160808503140"</f>
        <v>160808503140</v>
      </c>
      <c r="C446" s="7" t="s">
        <v>166</v>
      </c>
      <c r="D446" s="7" t="s">
        <v>247</v>
      </c>
      <c r="E446" s="7" t="s">
        <v>550</v>
      </c>
      <c r="F446" s="9">
        <v>42590</v>
      </c>
      <c r="G446" s="6" t="s">
        <v>825</v>
      </c>
      <c r="H446" s="6" t="s">
        <v>11</v>
      </c>
      <c r="I446" s="5">
        <v>443</v>
      </c>
    </row>
    <row r="447" spans="1:9">
      <c r="A447" s="8">
        <v>2</v>
      </c>
      <c r="B447" s="6" t="str">
        <f>"160605502535"</f>
        <v>160605502535</v>
      </c>
      <c r="C447" s="7" t="s">
        <v>437</v>
      </c>
      <c r="D447" s="7" t="s">
        <v>826</v>
      </c>
      <c r="E447" s="7" t="s">
        <v>700</v>
      </c>
      <c r="F447" s="9">
        <v>42526</v>
      </c>
      <c r="G447" s="6" t="s">
        <v>825</v>
      </c>
      <c r="H447" s="6" t="s">
        <v>11</v>
      </c>
      <c r="I447" s="5">
        <v>444</v>
      </c>
    </row>
    <row r="448" spans="1:9">
      <c r="A448" s="8">
        <v>3</v>
      </c>
      <c r="B448" s="6" t="str">
        <f>"161010603489"</f>
        <v>161010603489</v>
      </c>
      <c r="C448" s="7" t="s">
        <v>668</v>
      </c>
      <c r="D448" s="7" t="s">
        <v>827</v>
      </c>
      <c r="E448" s="7" t="s">
        <v>828</v>
      </c>
      <c r="F448" s="9">
        <v>42653</v>
      </c>
      <c r="G448" s="6" t="s">
        <v>825</v>
      </c>
      <c r="H448" s="6" t="s">
        <v>11</v>
      </c>
      <c r="I448" s="5">
        <v>445</v>
      </c>
    </row>
    <row r="449" spans="1:9">
      <c r="A449" s="8">
        <v>4</v>
      </c>
      <c r="B449" s="6" t="str">
        <f>"160604603019"</f>
        <v>160604603019</v>
      </c>
      <c r="C449" s="7" t="s">
        <v>829</v>
      </c>
      <c r="D449" s="7" t="s">
        <v>126</v>
      </c>
      <c r="E449" s="7" t="s">
        <v>830</v>
      </c>
      <c r="F449" s="9">
        <v>42525</v>
      </c>
      <c r="G449" s="6" t="s">
        <v>825</v>
      </c>
      <c r="H449" s="6" t="s">
        <v>11</v>
      </c>
      <c r="I449" s="5">
        <v>446</v>
      </c>
    </row>
    <row r="450" spans="1:9">
      <c r="A450" s="8">
        <v>5</v>
      </c>
      <c r="B450" s="6" t="str">
        <f>"170228602762"</f>
        <v>170228602762</v>
      </c>
      <c r="C450" s="7" t="s">
        <v>289</v>
      </c>
      <c r="D450" s="7" t="s">
        <v>181</v>
      </c>
      <c r="E450" s="7" t="s">
        <v>831</v>
      </c>
      <c r="F450" s="9">
        <v>42794</v>
      </c>
      <c r="G450" s="6" t="s">
        <v>825</v>
      </c>
      <c r="H450" s="6" t="s">
        <v>11</v>
      </c>
      <c r="I450" s="5">
        <v>447</v>
      </c>
    </row>
    <row r="451" spans="1:9">
      <c r="A451" s="8">
        <v>6</v>
      </c>
      <c r="B451" s="6" t="str">
        <f>"160601501387"</f>
        <v>160601501387</v>
      </c>
      <c r="C451" s="7" t="s">
        <v>81</v>
      </c>
      <c r="D451" s="7" t="s">
        <v>832</v>
      </c>
      <c r="E451" s="7" t="s">
        <v>833</v>
      </c>
      <c r="F451" s="9">
        <v>42522</v>
      </c>
      <c r="G451" s="6" t="s">
        <v>825</v>
      </c>
      <c r="H451" s="6" t="s">
        <v>11</v>
      </c>
      <c r="I451" s="5">
        <v>448</v>
      </c>
    </row>
    <row r="452" spans="1:9">
      <c r="A452" s="8">
        <v>7</v>
      </c>
      <c r="B452" s="6" t="str">
        <f>"170621602898"</f>
        <v>170621602898</v>
      </c>
      <c r="C452" s="7" t="s">
        <v>113</v>
      </c>
      <c r="D452" s="7" t="s">
        <v>834</v>
      </c>
      <c r="E452" s="7" t="s">
        <v>282</v>
      </c>
      <c r="F452" s="9">
        <v>42907</v>
      </c>
      <c r="G452" s="6" t="s">
        <v>825</v>
      </c>
      <c r="H452" s="6" t="s">
        <v>11</v>
      </c>
      <c r="I452" s="5">
        <v>449</v>
      </c>
    </row>
    <row r="453" spans="1:9">
      <c r="A453" s="8">
        <v>8</v>
      </c>
      <c r="B453" s="6" t="str">
        <f>"170120604117"</f>
        <v>170120604117</v>
      </c>
      <c r="C453" s="7" t="s">
        <v>499</v>
      </c>
      <c r="D453" s="7" t="s">
        <v>154</v>
      </c>
      <c r="E453" s="7" t="s">
        <v>501</v>
      </c>
      <c r="F453" s="9">
        <v>42755</v>
      </c>
      <c r="G453" s="6" t="s">
        <v>825</v>
      </c>
      <c r="H453" s="6" t="s">
        <v>11</v>
      </c>
      <c r="I453" s="5">
        <v>450</v>
      </c>
    </row>
    <row r="454" spans="1:9">
      <c r="A454" s="8">
        <v>9</v>
      </c>
      <c r="B454" s="6" t="str">
        <f>"170605603422"</f>
        <v>170605603422</v>
      </c>
      <c r="C454" s="7" t="s">
        <v>70</v>
      </c>
      <c r="D454" s="7" t="s">
        <v>592</v>
      </c>
      <c r="E454" s="7" t="s">
        <v>241</v>
      </c>
      <c r="F454" s="9">
        <v>42891</v>
      </c>
      <c r="G454" s="6" t="s">
        <v>825</v>
      </c>
      <c r="H454" s="6" t="s">
        <v>11</v>
      </c>
      <c r="I454" s="5">
        <v>451</v>
      </c>
    </row>
    <row r="455" spans="1:9">
      <c r="A455" s="8">
        <v>10</v>
      </c>
      <c r="B455" s="6" t="str">
        <f>"170813602693"</f>
        <v>170813602693</v>
      </c>
      <c r="C455" s="7" t="s">
        <v>44</v>
      </c>
      <c r="D455" s="7" t="s">
        <v>126</v>
      </c>
      <c r="E455" s="7" t="s">
        <v>527</v>
      </c>
      <c r="F455" s="9">
        <v>42960</v>
      </c>
      <c r="G455" s="6" t="s">
        <v>825</v>
      </c>
      <c r="H455" s="6" t="s">
        <v>11</v>
      </c>
      <c r="I455" s="5">
        <v>452</v>
      </c>
    </row>
    <row r="456" spans="1:9">
      <c r="A456" s="8">
        <v>11</v>
      </c>
      <c r="B456" s="6" t="str">
        <f>"160803601639"</f>
        <v>160803601639</v>
      </c>
      <c r="C456" s="7" t="s">
        <v>729</v>
      </c>
      <c r="D456" s="7" t="s">
        <v>835</v>
      </c>
      <c r="E456" s="7" t="s">
        <v>408</v>
      </c>
      <c r="F456" s="9">
        <v>42585</v>
      </c>
      <c r="G456" s="6" t="s">
        <v>825</v>
      </c>
      <c r="H456" s="6" t="s">
        <v>11</v>
      </c>
      <c r="I456" s="5">
        <v>453</v>
      </c>
    </row>
    <row r="457" spans="1:9">
      <c r="A457" s="8">
        <v>12</v>
      </c>
      <c r="B457" s="6" t="str">
        <f>"160712502993"</f>
        <v>160712502993</v>
      </c>
      <c r="C457" s="7" t="s">
        <v>836</v>
      </c>
      <c r="D457" s="7" t="s">
        <v>837</v>
      </c>
      <c r="E457" s="7" t="s">
        <v>838</v>
      </c>
      <c r="F457" s="9">
        <v>42563</v>
      </c>
      <c r="G457" s="6" t="s">
        <v>825</v>
      </c>
      <c r="H457" s="6" t="s">
        <v>11</v>
      </c>
      <c r="I457" s="5">
        <v>454</v>
      </c>
    </row>
    <row r="458" spans="1:9">
      <c r="A458" s="8">
        <v>13</v>
      </c>
      <c r="B458" s="6" t="str">
        <f>"161026504567"</f>
        <v>161026504567</v>
      </c>
      <c r="C458" s="7" t="s">
        <v>839</v>
      </c>
      <c r="D458" s="7" t="s">
        <v>840</v>
      </c>
      <c r="E458" s="7" t="s">
        <v>43</v>
      </c>
      <c r="F458" s="9">
        <v>42669</v>
      </c>
      <c r="G458" s="6" t="s">
        <v>825</v>
      </c>
      <c r="H458" s="6" t="s">
        <v>11</v>
      </c>
      <c r="I458" s="5">
        <v>455</v>
      </c>
    </row>
    <row r="459" spans="1:9">
      <c r="A459" s="8">
        <v>14</v>
      </c>
      <c r="B459" s="6" t="str">
        <f>"170411504013"</f>
        <v>170411504013</v>
      </c>
      <c r="C459" s="7" t="s">
        <v>479</v>
      </c>
      <c r="D459" s="7" t="s">
        <v>417</v>
      </c>
      <c r="E459" s="7" t="s">
        <v>480</v>
      </c>
      <c r="F459" s="9">
        <v>42836</v>
      </c>
      <c r="G459" s="6" t="s">
        <v>825</v>
      </c>
      <c r="H459" s="6" t="s">
        <v>11</v>
      </c>
      <c r="I459" s="5">
        <v>456</v>
      </c>
    </row>
    <row r="460" spans="1:9">
      <c r="A460" s="8">
        <v>1</v>
      </c>
      <c r="B460" s="6" t="str">
        <f>"160708502575"</f>
        <v>160708502575</v>
      </c>
      <c r="C460" s="7" t="s">
        <v>841</v>
      </c>
      <c r="D460" s="7" t="s">
        <v>358</v>
      </c>
      <c r="E460" s="7" t="s">
        <v>842</v>
      </c>
      <c r="F460" s="9">
        <v>42559</v>
      </c>
      <c r="G460" s="6" t="s">
        <v>825</v>
      </c>
      <c r="H460" s="6" t="s">
        <v>56</v>
      </c>
      <c r="I460" s="5">
        <v>457</v>
      </c>
    </row>
    <row r="461" spans="1:9">
      <c r="A461" s="8">
        <v>2</v>
      </c>
      <c r="B461" s="6" t="str">
        <f>"160817600357"</f>
        <v>160817600357</v>
      </c>
      <c r="C461" s="7" t="s">
        <v>843</v>
      </c>
      <c r="D461" s="7" t="s">
        <v>298</v>
      </c>
      <c r="E461" s="7" t="s">
        <v>844</v>
      </c>
      <c r="F461" s="9">
        <v>42599</v>
      </c>
      <c r="G461" s="6" t="s">
        <v>825</v>
      </c>
      <c r="H461" s="6" t="s">
        <v>56</v>
      </c>
      <c r="I461" s="5">
        <v>458</v>
      </c>
    </row>
    <row r="462" spans="1:9">
      <c r="A462" s="8">
        <v>3</v>
      </c>
      <c r="B462" s="6" t="str">
        <f>"161126504223"</f>
        <v>161126504223</v>
      </c>
      <c r="C462" s="7" t="s">
        <v>228</v>
      </c>
      <c r="D462" s="7" t="s">
        <v>762</v>
      </c>
      <c r="E462" s="7" t="s">
        <v>14</v>
      </c>
      <c r="F462" s="9">
        <v>42700</v>
      </c>
      <c r="G462" s="6" t="s">
        <v>825</v>
      </c>
      <c r="H462" s="6" t="s">
        <v>56</v>
      </c>
      <c r="I462" s="5">
        <v>459</v>
      </c>
    </row>
    <row r="463" spans="1:9">
      <c r="A463" s="8">
        <v>4</v>
      </c>
      <c r="B463" s="6" t="str">
        <f>"170515503744"</f>
        <v>170515503744</v>
      </c>
      <c r="C463" s="7" t="s">
        <v>845</v>
      </c>
      <c r="D463" s="7" t="s">
        <v>846</v>
      </c>
      <c r="E463" s="7" t="s">
        <v>847</v>
      </c>
      <c r="F463" s="9">
        <v>42870</v>
      </c>
      <c r="G463" s="6" t="s">
        <v>825</v>
      </c>
      <c r="H463" s="6" t="s">
        <v>56</v>
      </c>
      <c r="I463" s="5">
        <v>460</v>
      </c>
    </row>
    <row r="464" spans="1:9">
      <c r="A464" s="8">
        <v>5</v>
      </c>
      <c r="B464" s="6" t="str">
        <f>"160915603535"</f>
        <v>160915603535</v>
      </c>
      <c r="C464" s="7" t="s">
        <v>848</v>
      </c>
      <c r="D464" s="7" t="s">
        <v>572</v>
      </c>
      <c r="E464" s="7" t="s">
        <v>849</v>
      </c>
      <c r="F464" s="9">
        <v>42628</v>
      </c>
      <c r="G464" s="6" t="s">
        <v>825</v>
      </c>
      <c r="H464" s="6" t="s">
        <v>56</v>
      </c>
      <c r="I464" s="5">
        <v>461</v>
      </c>
    </row>
    <row r="465" spans="1:9">
      <c r="A465" s="8">
        <v>6</v>
      </c>
      <c r="B465" s="6" t="str">
        <f>"170626603010"</f>
        <v>170626603010</v>
      </c>
      <c r="C465" s="7" t="s">
        <v>297</v>
      </c>
      <c r="D465" s="7" t="s">
        <v>850</v>
      </c>
      <c r="E465" s="7" t="s">
        <v>299</v>
      </c>
      <c r="F465" s="9">
        <v>42912</v>
      </c>
      <c r="G465" s="6" t="s">
        <v>825</v>
      </c>
      <c r="H465" s="6" t="s">
        <v>56</v>
      </c>
      <c r="I465" s="5">
        <v>462</v>
      </c>
    </row>
    <row r="466" spans="1:9">
      <c r="A466" s="8">
        <v>7</v>
      </c>
      <c r="B466" s="6" t="str">
        <f>"160407502172"</f>
        <v>160407502172</v>
      </c>
      <c r="C466" s="7" t="s">
        <v>787</v>
      </c>
      <c r="D466" s="7" t="s">
        <v>335</v>
      </c>
      <c r="E466" s="7" t="s">
        <v>663</v>
      </c>
      <c r="F466" s="9">
        <v>42467</v>
      </c>
      <c r="G466" s="6" t="s">
        <v>825</v>
      </c>
      <c r="H466" s="6" t="s">
        <v>56</v>
      </c>
      <c r="I466" s="5">
        <v>463</v>
      </c>
    </row>
    <row r="467" spans="1:9">
      <c r="A467" s="8">
        <v>8</v>
      </c>
      <c r="B467" s="6" t="str">
        <f>"161113502315"</f>
        <v>161113502315</v>
      </c>
      <c r="C467" s="7" t="s">
        <v>851</v>
      </c>
      <c r="D467" s="7" t="s">
        <v>417</v>
      </c>
      <c r="E467" s="7" t="s">
        <v>737</v>
      </c>
      <c r="F467" s="9">
        <v>42687</v>
      </c>
      <c r="G467" s="6" t="s">
        <v>825</v>
      </c>
      <c r="H467" s="6" t="s">
        <v>56</v>
      </c>
      <c r="I467" s="5">
        <v>464</v>
      </c>
    </row>
    <row r="468" spans="1:9">
      <c r="A468" s="8">
        <v>9</v>
      </c>
      <c r="B468" s="6" t="str">
        <f>"170810604574"</f>
        <v>170810604574</v>
      </c>
      <c r="C468" s="7" t="s">
        <v>852</v>
      </c>
      <c r="D468" s="7" t="s">
        <v>30</v>
      </c>
      <c r="E468" s="7" t="s">
        <v>853</v>
      </c>
      <c r="F468" s="9">
        <v>42957</v>
      </c>
      <c r="G468" s="6" t="s">
        <v>825</v>
      </c>
      <c r="H468" s="6" t="s">
        <v>56</v>
      </c>
      <c r="I468" s="5">
        <v>465</v>
      </c>
    </row>
    <row r="469" spans="1:9">
      <c r="A469" s="8">
        <v>10</v>
      </c>
      <c r="B469" s="6" t="str">
        <f>"160720601727"</f>
        <v>160720601727</v>
      </c>
      <c r="C469" s="7" t="s">
        <v>854</v>
      </c>
      <c r="D469" s="7" t="s">
        <v>855</v>
      </c>
      <c r="E469" s="7" t="s">
        <v>856</v>
      </c>
      <c r="F469" s="9">
        <v>42571</v>
      </c>
      <c r="G469" s="6" t="s">
        <v>825</v>
      </c>
      <c r="H469" s="6" t="s">
        <v>56</v>
      </c>
      <c r="I469" s="5">
        <v>466</v>
      </c>
    </row>
    <row r="470" spans="1:9">
      <c r="A470" s="8">
        <v>11</v>
      </c>
      <c r="B470" s="6" t="str">
        <f>"170212603357"</f>
        <v>170212603357</v>
      </c>
      <c r="C470" s="7" t="s">
        <v>758</v>
      </c>
      <c r="D470" s="7" t="s">
        <v>592</v>
      </c>
      <c r="E470" s="7" t="s">
        <v>857</v>
      </c>
      <c r="F470" s="9">
        <v>42778</v>
      </c>
      <c r="G470" s="6" t="s">
        <v>825</v>
      </c>
      <c r="H470" s="6" t="s">
        <v>56</v>
      </c>
      <c r="I470" s="5">
        <v>467</v>
      </c>
    </row>
    <row r="471" spans="1:9">
      <c r="A471" s="8">
        <v>12</v>
      </c>
      <c r="B471" s="6" t="str">
        <f>"170810604396"</f>
        <v>170810604396</v>
      </c>
      <c r="C471" s="7" t="s">
        <v>858</v>
      </c>
      <c r="D471" s="7" t="s">
        <v>805</v>
      </c>
      <c r="E471" s="7" t="s">
        <v>193</v>
      </c>
      <c r="F471" s="9">
        <v>42957</v>
      </c>
      <c r="G471" s="6" t="s">
        <v>825</v>
      </c>
      <c r="H471" s="6" t="s">
        <v>56</v>
      </c>
      <c r="I471" s="5">
        <v>468</v>
      </c>
    </row>
    <row r="472" spans="1:9">
      <c r="A472" s="8">
        <v>13</v>
      </c>
      <c r="B472" s="6" t="str">
        <f>"170511505461"</f>
        <v>170511505461</v>
      </c>
      <c r="C472" s="7" t="s">
        <v>859</v>
      </c>
      <c r="D472" s="7" t="s">
        <v>165</v>
      </c>
      <c r="E472" s="7" t="s">
        <v>157</v>
      </c>
      <c r="F472" s="9">
        <v>42866</v>
      </c>
      <c r="G472" s="6" t="s">
        <v>825</v>
      </c>
      <c r="H472" s="6" t="s">
        <v>56</v>
      </c>
      <c r="I472" s="5">
        <v>469</v>
      </c>
    </row>
    <row r="473" spans="1:9">
      <c r="A473" s="8">
        <v>14</v>
      </c>
      <c r="B473" s="6" t="str">
        <f>"170521503023"</f>
        <v>170521503023</v>
      </c>
      <c r="C473" s="7" t="s">
        <v>511</v>
      </c>
      <c r="D473" s="7" t="s">
        <v>860</v>
      </c>
      <c r="E473" s="7" t="s">
        <v>861</v>
      </c>
      <c r="F473" s="9">
        <v>42876</v>
      </c>
      <c r="G473" s="6" t="s">
        <v>825</v>
      </c>
      <c r="H473" s="6" t="s">
        <v>56</v>
      </c>
      <c r="I473" s="5">
        <v>470</v>
      </c>
    </row>
    <row r="474" spans="1:9">
      <c r="A474" s="8">
        <v>1</v>
      </c>
      <c r="B474" s="6" t="str">
        <f>"161106603649"</f>
        <v>161106603649</v>
      </c>
      <c r="C474" s="7" t="s">
        <v>50</v>
      </c>
      <c r="D474" s="7" t="s">
        <v>862</v>
      </c>
      <c r="E474" s="7" t="s">
        <v>641</v>
      </c>
      <c r="F474" s="9">
        <v>42680</v>
      </c>
      <c r="G474" s="6" t="s">
        <v>825</v>
      </c>
      <c r="H474" s="6" t="s">
        <v>84</v>
      </c>
      <c r="I474" s="5">
        <v>471</v>
      </c>
    </row>
    <row r="475" spans="1:9">
      <c r="A475" s="8">
        <v>2</v>
      </c>
      <c r="B475" s="6" t="str">
        <f>"160305501030"</f>
        <v>160305501030</v>
      </c>
      <c r="C475" s="7" t="s">
        <v>211</v>
      </c>
      <c r="D475" s="7" t="s">
        <v>863</v>
      </c>
      <c r="E475" s="7" t="s">
        <v>213</v>
      </c>
      <c r="F475" s="9">
        <v>42434</v>
      </c>
      <c r="G475" s="6" t="s">
        <v>825</v>
      </c>
      <c r="H475" s="6" t="s">
        <v>84</v>
      </c>
      <c r="I475" s="5">
        <v>472</v>
      </c>
    </row>
    <row r="476" spans="1:9">
      <c r="A476" s="8">
        <v>3</v>
      </c>
      <c r="B476" s="6" t="str">
        <f>"160802601574"</f>
        <v>160802601574</v>
      </c>
      <c r="C476" s="7" t="s">
        <v>864</v>
      </c>
      <c r="D476" s="7" t="s">
        <v>865</v>
      </c>
      <c r="E476" s="7" t="s">
        <v>866</v>
      </c>
      <c r="F476" s="9">
        <v>42584</v>
      </c>
      <c r="G476" s="6" t="s">
        <v>825</v>
      </c>
      <c r="H476" s="6" t="s">
        <v>84</v>
      </c>
      <c r="I476" s="5">
        <v>473</v>
      </c>
    </row>
    <row r="477" spans="1:9">
      <c r="A477" s="8">
        <v>4</v>
      </c>
      <c r="B477" s="6" t="str">
        <f>"161215604045"</f>
        <v>161215604045</v>
      </c>
      <c r="C477" s="7" t="s">
        <v>867</v>
      </c>
      <c r="D477" s="7" t="s">
        <v>181</v>
      </c>
      <c r="E477" s="7" t="s">
        <v>385</v>
      </c>
      <c r="F477" s="9">
        <v>42719</v>
      </c>
      <c r="G477" s="6" t="s">
        <v>825</v>
      </c>
      <c r="H477" s="6" t="s">
        <v>84</v>
      </c>
      <c r="I477" s="5">
        <v>474</v>
      </c>
    </row>
    <row r="478" spans="1:9">
      <c r="A478" s="8">
        <v>5</v>
      </c>
      <c r="B478" s="6" t="str">
        <f>"170712602535"</f>
        <v>170712602535</v>
      </c>
      <c r="C478" s="7" t="s">
        <v>808</v>
      </c>
      <c r="D478" s="7" t="s">
        <v>746</v>
      </c>
      <c r="E478" s="7" t="s">
        <v>810</v>
      </c>
      <c r="F478" s="9">
        <v>42928</v>
      </c>
      <c r="G478" s="6" t="s">
        <v>825</v>
      </c>
      <c r="H478" s="6" t="s">
        <v>84</v>
      </c>
      <c r="I478" s="5">
        <v>475</v>
      </c>
    </row>
    <row r="479" spans="1:9">
      <c r="A479" s="8">
        <v>6</v>
      </c>
      <c r="B479" s="6" t="str">
        <f>"170726603381"</f>
        <v>170726603381</v>
      </c>
      <c r="C479" s="7" t="s">
        <v>507</v>
      </c>
      <c r="D479" s="7" t="s">
        <v>384</v>
      </c>
      <c r="E479" s="7" t="s">
        <v>868</v>
      </c>
      <c r="F479" s="9">
        <v>42942</v>
      </c>
      <c r="G479" s="6" t="s">
        <v>825</v>
      </c>
      <c r="H479" s="6" t="s">
        <v>84</v>
      </c>
      <c r="I479" s="5">
        <v>476</v>
      </c>
    </row>
    <row r="480" spans="1:9">
      <c r="A480" s="8">
        <v>7</v>
      </c>
      <c r="B480" s="6" t="str">
        <f>"170401603453"</f>
        <v>170401603453</v>
      </c>
      <c r="C480" s="7" t="s">
        <v>869</v>
      </c>
      <c r="D480" s="7" t="s">
        <v>181</v>
      </c>
      <c r="E480" s="7" t="s">
        <v>292</v>
      </c>
      <c r="F480" s="9">
        <v>42826</v>
      </c>
      <c r="G480" s="6" t="s">
        <v>825</v>
      </c>
      <c r="H480" s="6" t="s">
        <v>84</v>
      </c>
      <c r="I480" s="5">
        <v>477</v>
      </c>
    </row>
    <row r="481" spans="1:9">
      <c r="A481" s="8">
        <v>8</v>
      </c>
      <c r="B481" s="6" t="str">
        <f>"170120603961"</f>
        <v>170120603961</v>
      </c>
      <c r="C481" s="7" t="s">
        <v>463</v>
      </c>
      <c r="D481" s="7" t="s">
        <v>546</v>
      </c>
      <c r="E481" s="7" t="s">
        <v>401</v>
      </c>
      <c r="F481" s="9">
        <v>42755</v>
      </c>
      <c r="G481" s="6" t="s">
        <v>825</v>
      </c>
      <c r="H481" s="6" t="s">
        <v>84</v>
      </c>
      <c r="I481" s="5">
        <v>478</v>
      </c>
    </row>
    <row r="482" spans="1:9">
      <c r="A482" s="8">
        <v>9</v>
      </c>
      <c r="B482" s="6" t="str">
        <f>"170525601907"</f>
        <v>170525601907</v>
      </c>
      <c r="C482" s="7" t="s">
        <v>575</v>
      </c>
      <c r="D482" s="7" t="s">
        <v>870</v>
      </c>
      <c r="E482" s="7" t="s">
        <v>576</v>
      </c>
      <c r="F482" s="9">
        <v>42880</v>
      </c>
      <c r="G482" s="6" t="s">
        <v>825</v>
      </c>
      <c r="H482" s="6" t="s">
        <v>84</v>
      </c>
      <c r="I482" s="5">
        <v>479</v>
      </c>
    </row>
    <row r="483" spans="1:9">
      <c r="A483" s="8">
        <v>10</v>
      </c>
      <c r="B483" s="6" t="str">
        <f>"170123603264"</f>
        <v>170123603264</v>
      </c>
      <c r="C483" s="7" t="s">
        <v>435</v>
      </c>
      <c r="D483" s="7" t="s">
        <v>226</v>
      </c>
      <c r="E483" s="7" t="s">
        <v>436</v>
      </c>
      <c r="F483" s="9">
        <v>42758</v>
      </c>
      <c r="G483" s="6" t="s">
        <v>825</v>
      </c>
      <c r="H483" s="6" t="s">
        <v>84</v>
      </c>
      <c r="I483" s="5">
        <v>480</v>
      </c>
    </row>
    <row r="484" spans="1:9">
      <c r="A484" s="8">
        <v>11</v>
      </c>
      <c r="B484" s="6" t="str">
        <f>"170817604334"</f>
        <v>170817604334</v>
      </c>
      <c r="C484" s="7" t="s">
        <v>871</v>
      </c>
      <c r="D484" s="7" t="s">
        <v>724</v>
      </c>
      <c r="E484" s="7" t="s">
        <v>872</v>
      </c>
      <c r="F484" s="9">
        <v>42964</v>
      </c>
      <c r="G484" s="6" t="s">
        <v>825</v>
      </c>
      <c r="H484" s="6" t="s">
        <v>84</v>
      </c>
      <c r="I484" s="5">
        <v>481</v>
      </c>
    </row>
    <row r="485" spans="1:9">
      <c r="A485" s="8">
        <v>1</v>
      </c>
      <c r="B485" s="6" t="str">
        <f>"170401603354"</f>
        <v>170401603354</v>
      </c>
      <c r="C485" s="7" t="s">
        <v>481</v>
      </c>
      <c r="D485" s="7" t="s">
        <v>873</v>
      </c>
      <c r="E485" s="7" t="s">
        <v>874</v>
      </c>
      <c r="F485" s="9">
        <v>42826</v>
      </c>
      <c r="G485" s="6" t="s">
        <v>825</v>
      </c>
      <c r="H485" s="6" t="s">
        <v>288</v>
      </c>
      <c r="I485" s="5">
        <v>482</v>
      </c>
    </row>
    <row r="486" spans="1:9">
      <c r="A486" s="8">
        <v>2</v>
      </c>
      <c r="B486" s="6" t="str">
        <f>"170104504014"</f>
        <v>170104504014</v>
      </c>
      <c r="C486" s="7" t="s">
        <v>531</v>
      </c>
      <c r="D486" s="7" t="s">
        <v>358</v>
      </c>
      <c r="E486" s="7" t="s">
        <v>690</v>
      </c>
      <c r="F486" s="9">
        <v>42739</v>
      </c>
      <c r="G486" s="6" t="s">
        <v>825</v>
      </c>
      <c r="H486" s="6" t="s">
        <v>288</v>
      </c>
      <c r="I486" s="5">
        <v>483</v>
      </c>
    </row>
    <row r="487" spans="1:9">
      <c r="A487" s="8">
        <v>3</v>
      </c>
      <c r="B487" s="6" t="str">
        <f>"160910603363"</f>
        <v>160910603363</v>
      </c>
      <c r="C487" s="7" t="s">
        <v>709</v>
      </c>
      <c r="D487" s="7" t="s">
        <v>746</v>
      </c>
      <c r="E487" s="7" t="s">
        <v>717</v>
      </c>
      <c r="F487" s="9">
        <v>42623</v>
      </c>
      <c r="G487" s="6" t="s">
        <v>825</v>
      </c>
      <c r="H487" s="6" t="s">
        <v>288</v>
      </c>
      <c r="I487" s="5">
        <v>484</v>
      </c>
    </row>
    <row r="488" spans="1:9">
      <c r="A488" s="8">
        <v>4</v>
      </c>
      <c r="B488" s="6" t="str">
        <f>"170203503966"</f>
        <v>170203503966</v>
      </c>
      <c r="C488" s="7" t="s">
        <v>875</v>
      </c>
      <c r="D488" s="7" t="s">
        <v>295</v>
      </c>
      <c r="E488" s="7" t="s">
        <v>876</v>
      </c>
      <c r="F488" s="9">
        <v>42769</v>
      </c>
      <c r="G488" s="6" t="s">
        <v>825</v>
      </c>
      <c r="H488" s="6" t="s">
        <v>288</v>
      </c>
      <c r="I488" s="5">
        <v>485</v>
      </c>
    </row>
    <row r="489" spans="1:9">
      <c r="A489" s="8">
        <v>1</v>
      </c>
      <c r="B489" s="6" t="str">
        <f>"170613600332"</f>
        <v>170613600332</v>
      </c>
      <c r="C489" s="7" t="s">
        <v>110</v>
      </c>
      <c r="D489" s="7" t="s">
        <v>877</v>
      </c>
      <c r="E489" s="7" t="s">
        <v>230</v>
      </c>
      <c r="F489" s="9">
        <v>42899</v>
      </c>
      <c r="G489" s="6" t="s">
        <v>878</v>
      </c>
      <c r="H489" s="6" t="s">
        <v>11</v>
      </c>
      <c r="I489" s="5">
        <v>486</v>
      </c>
    </row>
    <row r="490" spans="1:9">
      <c r="A490" s="8">
        <v>2</v>
      </c>
      <c r="B490" s="6" t="str">
        <f>"170514602965"</f>
        <v>170514602965</v>
      </c>
      <c r="C490" s="7" t="s">
        <v>113</v>
      </c>
      <c r="D490" s="7" t="s">
        <v>879</v>
      </c>
      <c r="E490" s="7" t="s">
        <v>880</v>
      </c>
      <c r="F490" s="9">
        <v>42869</v>
      </c>
      <c r="G490" s="6" t="s">
        <v>878</v>
      </c>
      <c r="H490" s="6" t="s">
        <v>11</v>
      </c>
      <c r="I490" s="5">
        <v>487</v>
      </c>
    </row>
    <row r="491" spans="1:9">
      <c r="A491" s="8">
        <v>3</v>
      </c>
      <c r="B491" s="6" t="str">
        <f>"171226603336"</f>
        <v>171226603336</v>
      </c>
      <c r="C491" s="7" t="s">
        <v>881</v>
      </c>
      <c r="D491" s="7" t="s">
        <v>330</v>
      </c>
      <c r="E491" s="7" t="s">
        <v>774</v>
      </c>
      <c r="F491" s="9">
        <v>43095</v>
      </c>
      <c r="G491" s="6" t="s">
        <v>878</v>
      </c>
      <c r="H491" s="6" t="s">
        <v>11</v>
      </c>
      <c r="I491" s="5">
        <v>488</v>
      </c>
    </row>
    <row r="492" spans="1:9">
      <c r="A492" s="8">
        <v>4</v>
      </c>
      <c r="B492" s="6" t="str">
        <f>"170522503762"</f>
        <v>170522503762</v>
      </c>
      <c r="C492" s="7" t="s">
        <v>320</v>
      </c>
      <c r="D492" s="7" t="s">
        <v>882</v>
      </c>
      <c r="E492" s="7" t="s">
        <v>883</v>
      </c>
      <c r="F492" s="9">
        <v>42877</v>
      </c>
      <c r="G492" s="6" t="s">
        <v>878</v>
      </c>
      <c r="H492" s="6" t="s">
        <v>11</v>
      </c>
      <c r="I492" s="5">
        <v>489</v>
      </c>
    </row>
    <row r="493" spans="1:9">
      <c r="A493" s="8">
        <v>5</v>
      </c>
      <c r="B493" s="6" t="str">
        <f>"170310502375"</f>
        <v>170310502375</v>
      </c>
      <c r="C493" s="7" t="s">
        <v>884</v>
      </c>
      <c r="D493" s="7" t="s">
        <v>96</v>
      </c>
      <c r="E493" s="7" t="s">
        <v>740</v>
      </c>
      <c r="F493" s="9">
        <v>42804</v>
      </c>
      <c r="G493" s="6" t="s">
        <v>878</v>
      </c>
      <c r="H493" s="6" t="s">
        <v>11</v>
      </c>
      <c r="I493" s="5">
        <v>490</v>
      </c>
    </row>
    <row r="494" spans="1:9">
      <c r="A494" s="8">
        <v>6</v>
      </c>
      <c r="B494" s="6" t="str">
        <f>"180819602310"</f>
        <v>180819602310</v>
      </c>
      <c r="C494" s="7" t="s">
        <v>319</v>
      </c>
      <c r="D494" s="7" t="s">
        <v>885</v>
      </c>
      <c r="E494" s="7" t="s">
        <v>31</v>
      </c>
      <c r="F494" s="9">
        <v>43331</v>
      </c>
      <c r="G494" s="6" t="s">
        <v>878</v>
      </c>
      <c r="H494" s="6" t="s">
        <v>11</v>
      </c>
      <c r="I494" s="5">
        <v>491</v>
      </c>
    </row>
    <row r="495" spans="1:9">
      <c r="A495" s="8">
        <v>7</v>
      </c>
      <c r="B495" s="6" t="str">
        <f>"180101503359"</f>
        <v>180101503359</v>
      </c>
      <c r="C495" s="7" t="s">
        <v>311</v>
      </c>
      <c r="D495" s="7" t="s">
        <v>886</v>
      </c>
      <c r="E495" s="7" t="s">
        <v>887</v>
      </c>
      <c r="F495" s="9">
        <v>43101</v>
      </c>
      <c r="G495" s="6" t="s">
        <v>878</v>
      </c>
      <c r="H495" s="6" t="s">
        <v>11</v>
      </c>
      <c r="I495" s="5">
        <v>492</v>
      </c>
    </row>
    <row r="496" spans="1:9">
      <c r="A496" s="8">
        <v>8</v>
      </c>
      <c r="B496" s="6" t="str">
        <f>"180622604811"</f>
        <v>180622604811</v>
      </c>
      <c r="C496" s="7" t="s">
        <v>783</v>
      </c>
      <c r="D496" s="7" t="s">
        <v>888</v>
      </c>
      <c r="E496" s="7" t="s">
        <v>785</v>
      </c>
      <c r="F496" s="9">
        <v>43273</v>
      </c>
      <c r="G496" s="6" t="s">
        <v>878</v>
      </c>
      <c r="H496" s="6" t="s">
        <v>11</v>
      </c>
      <c r="I496" s="5">
        <v>493</v>
      </c>
    </row>
    <row r="497" spans="1:9">
      <c r="A497" s="8">
        <v>9</v>
      </c>
      <c r="B497" s="6" t="str">
        <f>"180801503562"</f>
        <v>180801503562</v>
      </c>
      <c r="C497" s="7" t="s">
        <v>320</v>
      </c>
      <c r="D497" s="7" t="s">
        <v>889</v>
      </c>
      <c r="E497" s="7" t="s">
        <v>14</v>
      </c>
      <c r="F497" s="9">
        <v>43313</v>
      </c>
      <c r="G497" s="6" t="s">
        <v>878</v>
      </c>
      <c r="H497" s="6" t="s">
        <v>11</v>
      </c>
      <c r="I497" s="5">
        <v>494</v>
      </c>
    </row>
    <row r="498" spans="1:9">
      <c r="A498" s="8">
        <v>10</v>
      </c>
      <c r="B498" s="6" t="str">
        <f>"171206504735"</f>
        <v>171206504735</v>
      </c>
      <c r="C498" s="7" t="s">
        <v>570</v>
      </c>
      <c r="D498" s="7" t="s">
        <v>170</v>
      </c>
      <c r="E498" s="7" t="s">
        <v>184</v>
      </c>
      <c r="F498" s="9">
        <v>43075</v>
      </c>
      <c r="G498" s="6" t="s">
        <v>878</v>
      </c>
      <c r="H498" s="6" t="s">
        <v>11</v>
      </c>
      <c r="I498" s="5">
        <v>495</v>
      </c>
    </row>
    <row r="499" spans="1:9">
      <c r="A499" s="8">
        <v>11</v>
      </c>
      <c r="B499" s="6" t="str">
        <f>"180617602065"</f>
        <v>180617602065</v>
      </c>
      <c r="C499" s="7" t="s">
        <v>890</v>
      </c>
      <c r="D499" s="7" t="s">
        <v>891</v>
      </c>
      <c r="E499" s="7" t="s">
        <v>309</v>
      </c>
      <c r="F499" s="9">
        <v>43268</v>
      </c>
      <c r="G499" s="6" t="s">
        <v>878</v>
      </c>
      <c r="H499" s="6" t="s">
        <v>11</v>
      </c>
      <c r="I499" s="5">
        <v>496</v>
      </c>
    </row>
    <row r="500" spans="1:9">
      <c r="A500" s="8">
        <v>12</v>
      </c>
      <c r="B500" s="6" t="str">
        <f>"171020504536"</f>
        <v>171020504536</v>
      </c>
      <c r="C500" s="7" t="s">
        <v>892</v>
      </c>
      <c r="D500" s="7" t="s">
        <v>893</v>
      </c>
      <c r="E500" s="7" t="s">
        <v>894</v>
      </c>
      <c r="F500" s="9">
        <v>43028</v>
      </c>
      <c r="G500" s="6" t="s">
        <v>878</v>
      </c>
      <c r="H500" s="6" t="s">
        <v>11</v>
      </c>
      <c r="I500" s="5">
        <v>497</v>
      </c>
    </row>
    <row r="501" spans="1:9">
      <c r="A501" s="8">
        <v>13</v>
      </c>
      <c r="B501" s="6" t="str">
        <f>"180719603127"</f>
        <v>180719603127</v>
      </c>
      <c r="C501" s="7" t="s">
        <v>895</v>
      </c>
      <c r="D501" s="7" t="s">
        <v>896</v>
      </c>
      <c r="E501" s="7" t="s">
        <v>241</v>
      </c>
      <c r="F501" s="9">
        <v>43300</v>
      </c>
      <c r="G501" s="6" t="s">
        <v>878</v>
      </c>
      <c r="H501" s="6" t="s">
        <v>11</v>
      </c>
      <c r="I501" s="5">
        <v>498</v>
      </c>
    </row>
    <row r="502" spans="1:9">
      <c r="A502" s="8">
        <v>1</v>
      </c>
      <c r="B502" s="6" t="str">
        <f>"170310502236"</f>
        <v>170310502236</v>
      </c>
      <c r="C502" s="7" t="s">
        <v>884</v>
      </c>
      <c r="D502" s="7" t="s">
        <v>61</v>
      </c>
      <c r="E502" s="7" t="s">
        <v>740</v>
      </c>
      <c r="F502" s="9">
        <v>42804</v>
      </c>
      <c r="G502" s="6" t="s">
        <v>878</v>
      </c>
      <c r="H502" s="6" t="s">
        <v>56</v>
      </c>
      <c r="I502" s="5">
        <v>499</v>
      </c>
    </row>
    <row r="503" spans="1:9">
      <c r="A503" s="8">
        <v>2</v>
      </c>
      <c r="B503" s="6" t="str">
        <f>"171005604590"</f>
        <v>171005604590</v>
      </c>
      <c r="C503" s="7" t="s">
        <v>843</v>
      </c>
      <c r="D503" s="7" t="s">
        <v>888</v>
      </c>
      <c r="E503" s="7" t="s">
        <v>844</v>
      </c>
      <c r="F503" s="9">
        <v>43013</v>
      </c>
      <c r="G503" s="6" t="s">
        <v>878</v>
      </c>
      <c r="H503" s="6" t="s">
        <v>56</v>
      </c>
      <c r="I503" s="5">
        <v>500</v>
      </c>
    </row>
    <row r="504" spans="1:9">
      <c r="A504" s="8">
        <v>3</v>
      </c>
      <c r="B504" s="6" t="str">
        <f>"180608606029"</f>
        <v>180608606029</v>
      </c>
      <c r="C504" s="7" t="s">
        <v>63</v>
      </c>
      <c r="D504" s="7" t="s">
        <v>154</v>
      </c>
      <c r="E504" s="7" t="s">
        <v>866</v>
      </c>
      <c r="F504" s="9">
        <v>43259</v>
      </c>
      <c r="G504" s="6" t="s">
        <v>878</v>
      </c>
      <c r="H504" s="6" t="s">
        <v>56</v>
      </c>
      <c r="I504" s="5">
        <v>501</v>
      </c>
    </row>
    <row r="505" spans="1:9">
      <c r="A505" s="8">
        <v>4</v>
      </c>
      <c r="B505" s="6" t="str">
        <f>"170522603858"</f>
        <v>170522603858</v>
      </c>
      <c r="C505" s="7" t="s">
        <v>897</v>
      </c>
      <c r="D505" s="7" t="s">
        <v>312</v>
      </c>
      <c r="E505" s="7" t="s">
        <v>898</v>
      </c>
      <c r="F505" s="9">
        <v>42877</v>
      </c>
      <c r="G505" s="6" t="s">
        <v>878</v>
      </c>
      <c r="H505" s="6" t="s">
        <v>56</v>
      </c>
      <c r="I505" s="5">
        <v>502</v>
      </c>
    </row>
    <row r="506" spans="1:9">
      <c r="A506" s="8">
        <v>5</v>
      </c>
      <c r="B506" s="6" t="str">
        <f>"180615604962"</f>
        <v>180615604962</v>
      </c>
      <c r="C506" s="7" t="s">
        <v>899</v>
      </c>
      <c r="D506" s="7" t="s">
        <v>900</v>
      </c>
      <c r="E506" s="7" t="s">
        <v>901</v>
      </c>
      <c r="F506" s="9">
        <v>43266</v>
      </c>
      <c r="G506" s="6" t="s">
        <v>878</v>
      </c>
      <c r="H506" s="6" t="s">
        <v>56</v>
      </c>
      <c r="I506" s="5">
        <v>503</v>
      </c>
    </row>
    <row r="507" spans="1:9">
      <c r="A507" s="8">
        <v>6</v>
      </c>
      <c r="B507" s="6" t="str">
        <f>"171028501783"</f>
        <v>171028501783</v>
      </c>
      <c r="C507" s="7" t="s">
        <v>902</v>
      </c>
      <c r="D507" s="7" t="s">
        <v>903</v>
      </c>
      <c r="E507" s="7" t="s">
        <v>904</v>
      </c>
      <c r="F507" s="9">
        <v>43036</v>
      </c>
      <c r="G507" s="6" t="s">
        <v>878</v>
      </c>
      <c r="H507" s="6" t="s">
        <v>56</v>
      </c>
      <c r="I507" s="5">
        <v>504</v>
      </c>
    </row>
    <row r="508" spans="1:9">
      <c r="A508" s="8">
        <v>7</v>
      </c>
      <c r="B508" s="6" t="str">
        <f>"180408502736"</f>
        <v>180408502736</v>
      </c>
      <c r="C508" s="7" t="s">
        <v>905</v>
      </c>
      <c r="D508" s="7" t="s">
        <v>762</v>
      </c>
      <c r="E508" s="7" t="s">
        <v>250</v>
      </c>
      <c r="F508" s="9">
        <v>43198</v>
      </c>
      <c r="G508" s="6" t="s">
        <v>878</v>
      </c>
      <c r="H508" s="6" t="s">
        <v>56</v>
      </c>
      <c r="I508" s="5">
        <v>505</v>
      </c>
    </row>
    <row r="509" spans="1:9">
      <c r="A509" s="8">
        <v>8</v>
      </c>
      <c r="B509" s="6" t="str">
        <f>"171017504480"</f>
        <v>171017504480</v>
      </c>
      <c r="C509" s="7" t="s">
        <v>787</v>
      </c>
      <c r="D509" s="7" t="s">
        <v>906</v>
      </c>
      <c r="E509" s="7" t="s">
        <v>20</v>
      </c>
      <c r="F509" s="9">
        <v>43025</v>
      </c>
      <c r="G509" s="6" t="s">
        <v>878</v>
      </c>
      <c r="H509" s="6" t="s">
        <v>56</v>
      </c>
      <c r="I509" s="5">
        <v>506</v>
      </c>
    </row>
    <row r="510" spans="1:9">
      <c r="A510" s="8">
        <v>9</v>
      </c>
      <c r="B510" s="6" t="str">
        <f>"171112501482"</f>
        <v>171112501482</v>
      </c>
      <c r="C510" s="7" t="s">
        <v>12</v>
      </c>
      <c r="D510" s="7" t="s">
        <v>295</v>
      </c>
      <c r="E510" s="7" t="s">
        <v>354</v>
      </c>
      <c r="F510" s="9">
        <v>43051</v>
      </c>
      <c r="G510" s="6" t="s">
        <v>878</v>
      </c>
      <c r="H510" s="6" t="s">
        <v>56</v>
      </c>
      <c r="I510" s="5">
        <v>507</v>
      </c>
    </row>
    <row r="511" spans="1:9">
      <c r="A511" s="8">
        <v>10</v>
      </c>
      <c r="B511" s="6" t="str">
        <f>"180605605054"</f>
        <v>180605605054</v>
      </c>
      <c r="C511" s="7" t="s">
        <v>290</v>
      </c>
      <c r="D511" s="7" t="s">
        <v>16</v>
      </c>
      <c r="E511" s="7" t="s">
        <v>907</v>
      </c>
      <c r="F511" s="9">
        <v>43256</v>
      </c>
      <c r="G511" s="6" t="s">
        <v>878</v>
      </c>
      <c r="H511" s="6" t="s">
        <v>56</v>
      </c>
      <c r="I511" s="5">
        <v>508</v>
      </c>
    </row>
    <row r="512" spans="1:9">
      <c r="A512" s="8">
        <v>11</v>
      </c>
      <c r="B512" s="6" t="str">
        <f>"170817504338"</f>
        <v>170817504338</v>
      </c>
      <c r="C512" s="7" t="s">
        <v>795</v>
      </c>
      <c r="D512" s="7" t="s">
        <v>908</v>
      </c>
      <c r="E512" s="7" t="s">
        <v>909</v>
      </c>
      <c r="F512" s="9">
        <v>42964</v>
      </c>
      <c r="G512" s="6" t="s">
        <v>878</v>
      </c>
      <c r="H512" s="6" t="s">
        <v>56</v>
      </c>
      <c r="I512" s="5">
        <v>509</v>
      </c>
    </row>
    <row r="513" spans="1:9">
      <c r="A513" s="8">
        <v>12</v>
      </c>
      <c r="B513" s="6" t="str">
        <f>"171013601381"</f>
        <v>171013601381</v>
      </c>
      <c r="C513" s="7" t="s">
        <v>560</v>
      </c>
      <c r="D513" s="7" t="s">
        <v>154</v>
      </c>
      <c r="E513" s="7" t="s">
        <v>561</v>
      </c>
      <c r="F513" s="9">
        <v>43021</v>
      </c>
      <c r="G513" s="6" t="s">
        <v>878</v>
      </c>
      <c r="H513" s="6" t="s">
        <v>56</v>
      </c>
      <c r="I513" s="5">
        <v>510</v>
      </c>
    </row>
    <row r="514" spans="1:9">
      <c r="A514" s="8">
        <v>13</v>
      </c>
      <c r="B514" s="6" t="str">
        <f>"180118601579"</f>
        <v>180118601579</v>
      </c>
      <c r="C514" s="7" t="s">
        <v>729</v>
      </c>
      <c r="D514" s="7" t="s">
        <v>888</v>
      </c>
      <c r="E514" s="7" t="s">
        <v>408</v>
      </c>
      <c r="F514" s="9">
        <v>43118</v>
      </c>
      <c r="G514" s="6" t="s">
        <v>878</v>
      </c>
      <c r="H514" s="6" t="s">
        <v>56</v>
      </c>
      <c r="I514" s="5">
        <v>511</v>
      </c>
    </row>
    <row r="515" spans="1:9">
      <c r="A515" s="8">
        <v>14</v>
      </c>
      <c r="B515" s="6" t="str">
        <f>"180715603829"</f>
        <v>180715603829</v>
      </c>
      <c r="C515" s="7" t="s">
        <v>489</v>
      </c>
      <c r="D515" s="7" t="s">
        <v>910</v>
      </c>
      <c r="E515" s="7" t="s">
        <v>490</v>
      </c>
      <c r="F515" s="9">
        <v>43296</v>
      </c>
      <c r="G515" s="6" t="s">
        <v>878</v>
      </c>
      <c r="H515" s="6" t="s">
        <v>56</v>
      </c>
      <c r="I515" s="5">
        <v>512</v>
      </c>
    </row>
    <row r="516" spans="1:9">
      <c r="A516" s="8">
        <v>15</v>
      </c>
      <c r="B516" s="6" t="str">
        <f>"180528603278"</f>
        <v>180528603278</v>
      </c>
      <c r="C516" s="7" t="s">
        <v>758</v>
      </c>
      <c r="D516" s="7" t="s">
        <v>911</v>
      </c>
      <c r="E516" s="7" t="s">
        <v>912</v>
      </c>
      <c r="F516" s="9">
        <v>43248</v>
      </c>
      <c r="G516" s="6" t="s">
        <v>878</v>
      </c>
      <c r="H516" s="6" t="s">
        <v>56</v>
      </c>
      <c r="I516" s="5">
        <v>513</v>
      </c>
    </row>
    <row r="517" spans="1:9">
      <c r="A517" s="8">
        <v>1</v>
      </c>
      <c r="B517" s="6" t="str">
        <f>"171026503828"</f>
        <v>171026503828</v>
      </c>
      <c r="C517" s="7" t="s">
        <v>552</v>
      </c>
      <c r="D517" s="7" t="s">
        <v>205</v>
      </c>
      <c r="E517" s="7" t="s">
        <v>263</v>
      </c>
      <c r="F517" s="9">
        <v>43034</v>
      </c>
      <c r="G517" s="6" t="s">
        <v>878</v>
      </c>
      <c r="H517" s="6" t="s">
        <v>84</v>
      </c>
      <c r="I517" s="5">
        <v>514</v>
      </c>
    </row>
    <row r="518" spans="1:9">
      <c r="A518" s="8">
        <v>2</v>
      </c>
      <c r="B518" s="6" t="str">
        <f>"180609603436"</f>
        <v>180609603436</v>
      </c>
      <c r="C518" s="7" t="s">
        <v>829</v>
      </c>
      <c r="D518" s="7" t="s">
        <v>510</v>
      </c>
      <c r="E518" s="7" t="s">
        <v>830</v>
      </c>
      <c r="F518" s="9">
        <v>43260</v>
      </c>
      <c r="G518" s="6" t="s">
        <v>878</v>
      </c>
      <c r="H518" s="6" t="s">
        <v>84</v>
      </c>
      <c r="I518" s="5">
        <v>515</v>
      </c>
    </row>
    <row r="519" spans="1:9">
      <c r="A519" s="8">
        <v>3</v>
      </c>
      <c r="B519" s="6" t="str">
        <f>"170903502894"</f>
        <v>170903502894</v>
      </c>
      <c r="C519" s="7" t="s">
        <v>318</v>
      </c>
      <c r="D519" s="7" t="s">
        <v>913</v>
      </c>
      <c r="E519" s="7" t="s">
        <v>184</v>
      </c>
      <c r="F519" s="9">
        <v>42981</v>
      </c>
      <c r="G519" s="6" t="s">
        <v>878</v>
      </c>
      <c r="H519" s="6" t="s">
        <v>84</v>
      </c>
      <c r="I519" s="5">
        <v>516</v>
      </c>
    </row>
    <row r="520" spans="1:9">
      <c r="A520" s="8">
        <v>4</v>
      </c>
      <c r="B520" s="6" t="str">
        <f>"180301602275"</f>
        <v>180301602275</v>
      </c>
      <c r="C520" s="7" t="s">
        <v>854</v>
      </c>
      <c r="D520" s="7" t="s">
        <v>914</v>
      </c>
      <c r="E520" s="7" t="s">
        <v>915</v>
      </c>
      <c r="F520" s="9">
        <v>43160</v>
      </c>
      <c r="G520" s="6" t="s">
        <v>878</v>
      </c>
      <c r="H520" s="6" t="s">
        <v>84</v>
      </c>
      <c r="I520" s="5">
        <v>517</v>
      </c>
    </row>
    <row r="521" spans="1:9">
      <c r="A521" s="8">
        <v>5</v>
      </c>
      <c r="B521" s="6" t="str">
        <f>"170611602863"</f>
        <v>170611602863</v>
      </c>
      <c r="C521" s="7" t="s">
        <v>640</v>
      </c>
      <c r="D521" s="7" t="s">
        <v>154</v>
      </c>
      <c r="E521" s="7" t="s">
        <v>916</v>
      </c>
      <c r="F521" s="9">
        <v>42897</v>
      </c>
      <c r="G521" s="6" t="s">
        <v>878</v>
      </c>
      <c r="H521" s="6" t="s">
        <v>84</v>
      </c>
      <c r="I521" s="5">
        <v>518</v>
      </c>
    </row>
    <row r="522" spans="1:9">
      <c r="A522" s="8">
        <v>6</v>
      </c>
      <c r="B522" s="6" t="str">
        <f>"171127501513"</f>
        <v>171127501513</v>
      </c>
      <c r="C522" s="7" t="s">
        <v>18</v>
      </c>
      <c r="D522" s="7" t="s">
        <v>917</v>
      </c>
      <c r="E522" s="7" t="s">
        <v>20</v>
      </c>
      <c r="F522" s="9">
        <v>43066</v>
      </c>
      <c r="G522" s="6" t="s">
        <v>878</v>
      </c>
      <c r="H522" s="6" t="s">
        <v>84</v>
      </c>
      <c r="I522" s="5">
        <v>519</v>
      </c>
    </row>
    <row r="523" spans="1:9">
      <c r="A523" s="8">
        <v>7</v>
      </c>
      <c r="B523" s="6" t="str">
        <f>"180705505235"</f>
        <v>180705505235</v>
      </c>
      <c r="C523" s="7" t="s">
        <v>688</v>
      </c>
      <c r="D523" s="7" t="s">
        <v>268</v>
      </c>
      <c r="E523" s="7" t="s">
        <v>918</v>
      </c>
      <c r="F523" s="9">
        <v>43286</v>
      </c>
      <c r="G523" s="6" t="s">
        <v>878</v>
      </c>
      <c r="H523" s="6" t="s">
        <v>84</v>
      </c>
      <c r="I523" s="5">
        <v>520</v>
      </c>
    </row>
    <row r="524" spans="1:9">
      <c r="A524" s="8">
        <v>8</v>
      </c>
      <c r="B524" s="6" t="str">
        <f>"170803604279"</f>
        <v>170803604279</v>
      </c>
      <c r="C524" s="7" t="s">
        <v>919</v>
      </c>
      <c r="D524" s="7" t="s">
        <v>308</v>
      </c>
      <c r="E524" s="7" t="s">
        <v>370</v>
      </c>
      <c r="F524" s="9">
        <v>42950</v>
      </c>
      <c r="G524" s="6" t="s">
        <v>878</v>
      </c>
      <c r="H524" s="6" t="s">
        <v>84</v>
      </c>
      <c r="I524" s="5">
        <v>521</v>
      </c>
    </row>
    <row r="525" spans="1:9">
      <c r="A525" s="8">
        <v>9</v>
      </c>
      <c r="B525" s="6" t="str">
        <f>"180407503273"</f>
        <v>180407503273</v>
      </c>
      <c r="C525" s="7" t="s">
        <v>81</v>
      </c>
      <c r="D525" s="7" t="s">
        <v>920</v>
      </c>
      <c r="E525" s="7" t="s">
        <v>792</v>
      </c>
      <c r="F525" s="9">
        <v>43197</v>
      </c>
      <c r="G525" s="6" t="s">
        <v>878</v>
      </c>
      <c r="H525" s="6" t="s">
        <v>84</v>
      </c>
      <c r="I525" s="5">
        <v>522</v>
      </c>
    </row>
    <row r="526" spans="1:9">
      <c r="A526" s="8">
        <v>10</v>
      </c>
      <c r="B526" s="6" t="str">
        <f>"180129504171"</f>
        <v>180129504171</v>
      </c>
      <c r="C526" s="7" t="s">
        <v>921</v>
      </c>
      <c r="D526" s="7" t="s">
        <v>148</v>
      </c>
      <c r="E526" s="7" t="s">
        <v>118</v>
      </c>
      <c r="F526" s="9">
        <v>43129</v>
      </c>
      <c r="G526" s="6" t="s">
        <v>878</v>
      </c>
      <c r="H526" s="6" t="s">
        <v>84</v>
      </c>
      <c r="I526" s="5">
        <v>523</v>
      </c>
    </row>
    <row r="527" spans="1:9">
      <c r="A527" s="8">
        <v>11</v>
      </c>
      <c r="B527" s="6" t="str">
        <f>"180124603390"</f>
        <v>180124603390</v>
      </c>
      <c r="C527" s="7" t="s">
        <v>44</v>
      </c>
      <c r="D527" s="7" t="s">
        <v>293</v>
      </c>
      <c r="E527" s="7" t="s">
        <v>922</v>
      </c>
      <c r="F527" s="9">
        <v>43124</v>
      </c>
      <c r="G527" s="6" t="s">
        <v>878</v>
      </c>
      <c r="H527" s="6" t="s">
        <v>84</v>
      </c>
      <c r="I527" s="5">
        <v>524</v>
      </c>
    </row>
    <row r="528" spans="1:9">
      <c r="A528" s="8">
        <v>12</v>
      </c>
      <c r="B528" s="6" t="str">
        <f>"180516603926"</f>
        <v>180516603926</v>
      </c>
      <c r="C528" s="7" t="s">
        <v>668</v>
      </c>
      <c r="D528" s="7" t="s">
        <v>923</v>
      </c>
      <c r="E528" s="7" t="s">
        <v>828</v>
      </c>
      <c r="F528" s="9">
        <v>43236</v>
      </c>
      <c r="G528" s="6" t="s">
        <v>878</v>
      </c>
      <c r="H528" s="6" t="s">
        <v>84</v>
      </c>
      <c r="I528" s="5">
        <v>525</v>
      </c>
    </row>
    <row r="529" spans="1:9">
      <c r="A529" s="8">
        <v>13</v>
      </c>
      <c r="B529" s="6" t="str">
        <f>"180511504316"</f>
        <v>180511504316</v>
      </c>
      <c r="C529" s="7" t="s">
        <v>81</v>
      </c>
      <c r="D529" s="7" t="s">
        <v>237</v>
      </c>
      <c r="E529" s="7" t="s">
        <v>477</v>
      </c>
      <c r="F529" s="9">
        <v>43231</v>
      </c>
      <c r="G529" s="6" t="s">
        <v>878</v>
      </c>
      <c r="H529" s="6" t="s">
        <v>84</v>
      </c>
      <c r="I529" s="5">
        <v>526</v>
      </c>
    </row>
    <row r="530" spans="1:9">
      <c r="A530" s="8">
        <v>14</v>
      </c>
      <c r="B530" s="6" t="str">
        <f>"180528603496"</f>
        <v>180528603496</v>
      </c>
      <c r="C530" s="7" t="s">
        <v>307</v>
      </c>
      <c r="D530" s="7" t="s">
        <v>924</v>
      </c>
      <c r="E530" s="7" t="s">
        <v>925</v>
      </c>
      <c r="F530" s="9">
        <v>43248</v>
      </c>
      <c r="G530" s="6" t="s">
        <v>878</v>
      </c>
      <c r="H530" s="6" t="s">
        <v>84</v>
      </c>
      <c r="I530" s="5">
        <v>527</v>
      </c>
    </row>
    <row r="531" spans="1:9">
      <c r="A531" s="8">
        <v>15</v>
      </c>
      <c r="B531" s="6" t="str">
        <f>"180514504005"</f>
        <v>180514504005</v>
      </c>
      <c r="C531" s="7" t="s">
        <v>851</v>
      </c>
      <c r="D531" s="7" t="s">
        <v>926</v>
      </c>
      <c r="E531" s="7" t="s">
        <v>927</v>
      </c>
      <c r="F531" s="9">
        <v>43234</v>
      </c>
      <c r="G531" s="6" t="s">
        <v>878</v>
      </c>
      <c r="H531" s="6" t="s">
        <v>84</v>
      </c>
      <c r="I531" s="5">
        <v>528</v>
      </c>
    </row>
  </sheetData>
  <pageMargins left="0.31496062992125984" right="0.31496062992125984" top="0.35433070866141736" bottom="0.35433070866141736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2023-10-26T03:28:31Z</dcterms:modified>
</cp:coreProperties>
</file>